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1 кв. 2024\"/>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M2" i="50"/>
  <c r="AN49" i="15"/>
  <c r="AN8" i="12"/>
  <c r="AN8" i="16"/>
  <c r="AL7" i="25"/>
  <c r="AL7" i="19"/>
  <c r="K9" i="49"/>
  <c r="AL46" i="25"/>
  <c r="AL46" i="20"/>
  <c r="Y25" i="58"/>
  <c r="AN49" i="13"/>
  <c r="L19" i="61"/>
  <c r="AN8" i="14"/>
  <c r="AN49" i="12"/>
  <c r="P2" i="51"/>
  <c r="AN49" i="11"/>
  <c r="AN49" i="16"/>
  <c r="P11" i="51"/>
  <c r="AL7" i="21"/>
  <c r="AL46" i="24"/>
  <c r="AN49" i="14"/>
  <c r="L20" i="61"/>
  <c r="AL7" i="24"/>
  <c r="AN8" i="11"/>
  <c r="AL7" i="22"/>
  <c r="AL46" i="22"/>
  <c r="AR55" i="17"/>
  <c r="AR56" i="17"/>
  <c r="AN8" i="15"/>
  <c r="L22" i="61"/>
  <c r="AV51" i="18"/>
  <c r="AL7" i="27"/>
  <c r="L21" i="61"/>
  <c r="AL46" i="19"/>
  <c r="M10" i="50"/>
  <c r="Y23" i="61"/>
  <c r="AL46" i="21"/>
  <c r="Y25" i="60"/>
  <c r="J13" i="3"/>
  <c r="AN8" i="13"/>
  <c r="AL46" i="27"/>
  <c r="AL46" i="28"/>
  <c r="Y25" i="59"/>
  <c r="AL7" i="28"/>
  <c r="AV8" i="18"/>
  <c r="K2" i="49"/>
  <c r="AL7" i="20"/>
  <c r="AR8" i="17"/>
  <c r="L23" i="61"/>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<sst xmlns="http://schemas.openxmlformats.org/spreadsheetml/2006/main" count="16181" uniqueCount="5453">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</sst>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1" t="s">
        <v>1</v>
      </c>
      <c r="C2" s="1981"/>
      <c r="D2" s="1981"/>
      <c r="E2" s="1981"/>
      <c r="F2" s="1981"/>
      <c r="G2" s="1981"/>
      <c r="H2" s="1981"/>
      <c r="I2" s="1981"/>
      <c r="J2" s="1981"/>
      <c r="K2" s="1981"/>
      <c r="L2" s="1981"/>
      <c r="M2" s="1981"/>
      <c r="N2" s="1981"/>
      <c r="O2" s="1981"/>
      <c r="P2" s="1981"/>
      <c r="Q2" s="1617"/>
      <c r="R2" s="1617"/>
      <c r="S2" s="1617"/>
      <c r="T2" s="1617"/>
      <c r="U2" s="1617"/>
      <c r="V2" s="1618"/>
      <c r="W2" s="1617"/>
      <c r="X2" s="1617"/>
      <c r="Y2" s="1615"/>
      <c r="Z2" s="1614"/>
      <c r="AA2" s="1616"/>
      <c r="AB2" s="1614"/>
    </row>
    <row r="3" spans="1:28" ht="15.75" customHeight="1">
      <c r="A3" s="1614"/>
      <c r="B3" s="1982" t="s">
        <v>2</v>
      </c>
      <c r="C3" s="1982"/>
      <c r="D3" s="1982"/>
      <c r="E3" s="1982"/>
      <c r="F3" s="1982"/>
      <c r="G3" s="1982"/>
      <c r="H3" s="1982"/>
      <c r="I3" s="1982"/>
      <c r="J3" s="1982"/>
      <c r="K3" s="1982"/>
      <c r="L3" s="1982"/>
      <c r="M3" s="1982"/>
      <c r="N3" s="1982"/>
      <c r="O3" s="1982"/>
      <c r="P3" s="198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84"/>
      <c r="D5" s="1984"/>
      <c r="E5" s="1984"/>
      <c r="F5" s="1984"/>
      <c r="G5" s="1984"/>
      <c r="H5" s="1984"/>
      <c r="I5" s="1984"/>
      <c r="J5" s="1984"/>
      <c r="K5" s="1984"/>
      <c r="L5" s="1984"/>
      <c r="M5" s="1984"/>
      <c r="N5" s="1984"/>
      <c r="O5" s="1984"/>
      <c r="P5" s="1984"/>
      <c r="Q5" s="1984"/>
      <c r="R5" s="1984"/>
      <c r="S5" s="1984"/>
      <c r="T5" s="1984"/>
      <c r="U5" s="1984"/>
      <c r="V5" s="1984"/>
      <c r="W5" s="1984"/>
      <c r="X5" s="1984"/>
      <c r="Y5" s="1985"/>
      <c r="Z5" s="1620"/>
      <c r="AA5" s="1616"/>
      <c r="AB5" s="1620"/>
    </row>
    <row r="6" spans="1:28" ht="15" customHeight="1">
      <c r="A6" s="1621"/>
      <c r="B6" s="1986"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6"/>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6"/>
      <c r="C8" s="1987"/>
      <c r="D8" s="1627"/>
      <c r="E8" s="1628" t="s">
        <v>4</v>
      </c>
      <c r="F8" s="1989" t="s">
        <v>5</v>
      </c>
      <c r="G8" s="1990"/>
      <c r="H8" s="1990"/>
      <c r="I8" s="1990"/>
      <c r="J8" s="1990"/>
      <c r="K8" s="1990"/>
      <c r="L8" s="1990"/>
      <c r="M8" s="1990"/>
      <c r="N8" s="1627"/>
      <c r="O8" s="1629" t="s">
        <v>4</v>
      </c>
      <c r="P8" s="1991" t="s">
        <v>6</v>
      </c>
      <c r="Q8" s="1992"/>
      <c r="R8" s="1992"/>
      <c r="S8" s="1992"/>
      <c r="T8" s="1992"/>
      <c r="U8" s="1992"/>
      <c r="V8" s="1992"/>
      <c r="W8" s="1992"/>
      <c r="X8" s="1992"/>
      <c r="Y8" s="1623"/>
      <c r="Z8" s="1624"/>
      <c r="AA8" s="1625"/>
      <c r="AB8" s="1625"/>
    </row>
    <row r="9" spans="1:28" ht="15" customHeight="1">
      <c r="A9" s="1621"/>
      <c r="B9" s="1986"/>
      <c r="C9" s="1987"/>
      <c r="D9" s="1627"/>
      <c r="E9" s="1630" t="s">
        <v>4</v>
      </c>
      <c r="F9" s="1989" t="s">
        <v>7</v>
      </c>
      <c r="G9" s="1990"/>
      <c r="H9" s="1990"/>
      <c r="I9" s="1990"/>
      <c r="J9" s="1990"/>
      <c r="K9" s="1990"/>
      <c r="L9" s="1990"/>
      <c r="M9" s="1990"/>
      <c r="N9" s="1627"/>
      <c r="O9" s="1631" t="s">
        <v>4</v>
      </c>
      <c r="P9" s="1991" t="s">
        <v>8</v>
      </c>
      <c r="Q9" s="1992"/>
      <c r="R9" s="1992"/>
      <c r="S9" s="1992"/>
      <c r="T9" s="1992"/>
      <c r="U9" s="1992"/>
      <c r="V9" s="1992"/>
      <c r="W9" s="1992"/>
      <c r="X9" s="1992"/>
      <c r="Y9" s="1623"/>
      <c r="Z9" s="1624"/>
      <c r="AA9" s="1625"/>
      <c r="AB9" s="1625"/>
    </row>
    <row r="10" spans="1:28" ht="30" customHeight="1">
      <c r="A10" s="1621"/>
      <c r="B10" s="1986"/>
      <c r="C10" s="1988"/>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3" t="s">
        <v>9</v>
      </c>
      <c r="C11" s="1994"/>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6"/>
      <c r="C12" s="1988"/>
      <c r="D12" s="1635"/>
      <c r="E12" s="1990" t="s">
        <v>10</v>
      </c>
      <c r="F12" s="1990"/>
      <c r="G12" s="1990"/>
      <c r="H12" s="1990"/>
      <c r="I12" s="1990"/>
      <c r="J12" s="1990"/>
      <c r="K12" s="1990"/>
      <c r="L12" s="1990"/>
      <c r="M12" s="1990"/>
      <c r="N12" s="1990"/>
      <c r="O12" s="1990"/>
      <c r="P12" s="1990"/>
      <c r="Q12" s="1990"/>
      <c r="R12" s="1990"/>
      <c r="S12" s="1990"/>
      <c r="T12" s="1990"/>
      <c r="U12" s="1990"/>
      <c r="V12" s="1990"/>
      <c r="W12" s="1990"/>
      <c r="X12" s="1990"/>
      <c r="Y12" s="1623"/>
      <c r="Z12" s="1624"/>
      <c r="AA12" s="1625"/>
      <c r="AB12" s="1625"/>
    </row>
    <row r="13" spans="1:28" ht="15" customHeight="1">
      <c r="A13" s="1621"/>
      <c r="B13" s="1993" t="s">
        <v>11</v>
      </c>
      <c r="C13" s="1994"/>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6"/>
      <c r="C14" s="1987"/>
      <c r="D14" s="1627"/>
      <c r="E14" s="1997" t="s">
        <v>12</v>
      </c>
      <c r="F14" s="1997"/>
      <c r="G14" s="1997"/>
      <c r="H14" s="1997"/>
      <c r="I14" s="1997"/>
      <c r="J14" s="1997"/>
      <c r="K14" s="1997"/>
      <c r="L14" s="1997"/>
      <c r="M14" s="1997"/>
      <c r="N14" s="1997"/>
      <c r="O14" s="1997"/>
      <c r="P14" s="1997"/>
      <c r="Q14" s="1997"/>
      <c r="R14" s="1997"/>
      <c r="S14" s="1997"/>
      <c r="T14" s="1997"/>
      <c r="U14" s="1997"/>
      <c r="V14" s="1997"/>
      <c r="W14" s="1997"/>
      <c r="X14" s="1997"/>
      <c r="Y14" s="1623"/>
      <c r="Z14" s="1624"/>
      <c r="AA14" s="1625"/>
      <c r="AB14" s="1625"/>
    </row>
    <row r="15" spans="1:28" ht="16.5" customHeight="1">
      <c r="A15" s="1621"/>
      <c r="B15" s="1995"/>
      <c r="C15" s="1996"/>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7"/>
      <c r="C16" s="1998"/>
      <c r="D16" s="1998"/>
      <c r="E16" s="1998"/>
      <c r="F16" s="1998"/>
      <c r="G16" s="1998"/>
      <c r="H16" s="1998"/>
      <c r="I16" s="1998"/>
      <c r="J16" s="1998"/>
      <c r="K16" s="1998"/>
      <c r="L16" s="1998"/>
      <c r="M16" s="1998"/>
      <c r="N16" s="1998"/>
      <c r="O16" s="1998"/>
      <c r="P16" s="1998"/>
      <c r="Q16" s="1998"/>
      <c r="R16" s="1998"/>
      <c r="S16" s="1998"/>
      <c r="T16" s="1998"/>
      <c r="U16" s="1998"/>
      <c r="V16" s="1998"/>
      <c r="W16" s="1998"/>
      <c r="X16" s="1998"/>
      <c r="Y16" s="1998"/>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L33" sqref="L33"/>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2024</v>
      </c>
      <c r="G14" s="11"/>
      <c r="H14" s="688"/>
      <c r="I14" s="344"/>
      <c r="J14" s="790" t="s">
        <v>28</v>
      </c>
    </row>
    <row r="15" spans="1:11" s="1803" customFormat="1" ht="19.5" customHeight="1">
      <c r="A15" s="706" t="s">
        <v>29</v>
      </c>
      <c r="B15" s="31"/>
      <c r="C15" s="341"/>
      <c r="D15" s="343"/>
      <c r="E15" s="1067" t="s">
        <v>30</v>
      </c>
      <c r="F15" s="1680" t="s">
        <v>1179</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5448</v>
      </c>
      <c r="G65" s="11"/>
    </row>
    <row r="66" spans="1:9" ht="35.25" customHeight="1">
      <c r="D66" s="9"/>
      <c r="E66" s="326" t="s">
        <v>63</v>
      </c>
      <c r="F66" s="963"/>
      <c r="G66" s="8"/>
    </row>
    <row r="67" spans="1:9" ht="19.5" customHeight="1">
      <c r="A67" s="705"/>
      <c r="D67" s="343"/>
      <c r="E67" s="324" t="s">
        <v>64</v>
      </c>
      <c r="F67" s="478" t="s">
        <v>5449</v>
      </c>
      <c r="G67" s="11"/>
    </row>
    <row r="68" spans="1:9" ht="19.5" customHeight="1">
      <c r="A68" s="705"/>
      <c r="B68" s="32"/>
      <c r="D68" s="16"/>
      <c r="E68" s="324" t="s">
        <v>65</v>
      </c>
      <c r="F68" s="478" t="s">
        <v>5450</v>
      </c>
      <c r="G68" s="11"/>
    </row>
    <row r="69" spans="1:9" ht="19.5" customHeight="1">
      <c r="A69" s="705"/>
      <c r="B69" s="32"/>
      <c r="D69" s="16"/>
      <c r="E69" s="324" t="s">
        <v>66</v>
      </c>
      <c r="F69" s="478" t="s">
        <v>5451</v>
      </c>
      <c r="G69" s="11"/>
    </row>
    <row r="70" spans="1:9" ht="19.5" customHeight="1">
      <c r="D70" s="343"/>
      <c r="E70" s="324" t="s">
        <v>67</v>
      </c>
      <c r="F70" s="478" t="s">
        <v>5452</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22"/>
      <c r="F4" s="2022"/>
      <c r="G4" s="2022"/>
      <c r="H4" s="2022"/>
      <c r="I4" s="2023"/>
      <c r="J4" s="507"/>
      <c r="K4" s="507"/>
      <c r="L4" s="507"/>
      <c r="M4" s="507"/>
    </row>
    <row r="5" spans="1:38" s="1828" customFormat="1" ht="15" customHeight="1">
      <c r="A5" s="508"/>
      <c r="B5" s="508"/>
      <c r="C5" s="508"/>
      <c r="D5" s="2024" t="str">
        <f>IF(org=0,"Не определено",org)</f>
        <v>ООО "Горводоканал"</v>
      </c>
      <c r="E5" s="2025"/>
      <c r="F5" s="2025"/>
      <c r="G5" s="2025"/>
      <c r="H5" s="2025"/>
      <c r="I5" s="202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2"/>
      <c r="G7" s="2032"/>
      <c r="H7" s="2032"/>
      <c r="I7" s="2032"/>
      <c r="J7" s="2032"/>
      <c r="K7" s="2032"/>
      <c r="L7" s="2032"/>
      <c r="M7" s="203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7"/>
      <c r="B9" s="247"/>
      <c r="C9" s="247"/>
      <c r="D9" s="2028" t="s">
        <v>87</v>
      </c>
      <c r="E9" s="2028"/>
      <c r="F9" s="2029" t="s">
        <v>88</v>
      </c>
      <c r="G9" s="2030"/>
      <c r="H9" s="2030"/>
      <c r="I9" s="2030"/>
      <c r="J9" s="2033" t="s">
        <v>89</v>
      </c>
      <c r="K9" s="2033"/>
      <c r="L9" s="2033"/>
      <c r="M9" s="2033"/>
    </row>
    <row r="10" spans="1:38" ht="22.5" customHeight="1">
      <c r="A10" s="2027"/>
      <c r="B10" s="514"/>
      <c r="C10" s="450"/>
      <c r="D10" s="448" t="s">
        <v>73</v>
      </c>
      <c r="E10" s="448" t="s">
        <v>74</v>
      </c>
      <c r="F10" s="448" t="s">
        <v>90</v>
      </c>
      <c r="G10" s="2034" t="s">
        <v>73</v>
      </c>
      <c r="H10" s="2035"/>
      <c r="I10" s="448" t="s">
        <v>74</v>
      </c>
      <c r="J10" s="448" t="s">
        <v>90</v>
      </c>
      <c r="K10" s="2034" t="s">
        <v>73</v>
      </c>
      <c r="L10" s="2035"/>
      <c r="M10" s="448" t="s">
        <v>74</v>
      </c>
      <c r="N10" s="1541"/>
    </row>
    <row r="11" spans="1:38" s="1830" customFormat="1" ht="11.25" hidden="1" customHeight="1">
      <c r="A11" s="515"/>
      <c r="B11" s="515"/>
      <c r="C11" s="515"/>
      <c r="D11" s="516" t="s">
        <v>91</v>
      </c>
      <c r="E11" s="516" t="s">
        <v>92</v>
      </c>
      <c r="F11" s="516" t="s">
        <v>75</v>
      </c>
      <c r="G11" s="2017" t="s">
        <v>76</v>
      </c>
      <c r="H11" s="2018"/>
      <c r="I11" s="516" t="s">
        <v>93</v>
      </c>
      <c r="J11" s="516" t="s">
        <v>77</v>
      </c>
      <c r="K11" s="2019" t="s">
        <v>78</v>
      </c>
      <c r="L11" s="202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0" t="s">
        <v>91</v>
      </c>
      <c r="E13" s="2011"/>
      <c r="F13" s="2014" t="s">
        <v>50</v>
      </c>
      <c r="G13" s="2015"/>
      <c r="H13" s="2016">
        <v>1</v>
      </c>
      <c r="I13" s="2007" t="str">
        <f>IF(U13="","",INDEX(TERRITORY_MR_LIST,MATCH(U13,TERRITORY_LIST_ID,0)))</f>
        <v/>
      </c>
      <c r="J13" s="200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0"/>
      <c r="E14" s="2012"/>
      <c r="F14" s="2009"/>
      <c r="G14" s="2015"/>
      <c r="H14" s="2016"/>
      <c r="I14" s="2008"/>
      <c r="J14" s="200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0"/>
      <c r="E15" s="2013"/>
      <c r="F15" s="200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59"/>
      <c r="F5" s="2059"/>
      <c r="G5" s="2059"/>
      <c r="H5" s="2059"/>
      <c r="I5" s="2059"/>
      <c r="J5" s="2060"/>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4" t="str">
        <f>IF(org=0,"Не определено",org)</f>
        <v>ООО "Горводоканал"</v>
      </c>
      <c r="E6" s="2064"/>
      <c r="F6" s="2064"/>
      <c r="G6" s="2064"/>
      <c r="H6" s="2064"/>
      <c r="I6" s="2064"/>
      <c r="J6" s="2064"/>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1"/>
      <c r="E7" s="2062"/>
      <c r="F7" s="2062"/>
      <c r="G7" s="2062"/>
      <c r="H7" s="2062"/>
      <c r="I7" s="2062"/>
      <c r="J7" s="2063"/>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8" t="s">
        <v>73</v>
      </c>
      <c r="E9" s="2000" t="s">
        <v>104</v>
      </c>
      <c r="F9" s="1999"/>
      <c r="G9" s="2028" t="s">
        <v>87</v>
      </c>
      <c r="H9" s="2028" t="s">
        <v>73</v>
      </c>
      <c r="I9" s="2028"/>
      <c r="J9" s="2028" t="s">
        <v>105</v>
      </c>
      <c r="K9" s="2056" t="s">
        <v>106</v>
      </c>
      <c r="L9" s="2056"/>
      <c r="M9" s="2056"/>
      <c r="N9" s="2056"/>
      <c r="O9" s="2056" t="s">
        <v>107</v>
      </c>
      <c r="P9" s="2056"/>
      <c r="Q9" s="2056"/>
      <c r="R9" s="2056"/>
      <c r="S9" s="2056" t="s">
        <v>108</v>
      </c>
      <c r="T9" s="2056"/>
      <c r="U9" s="2056"/>
      <c r="V9" s="2056"/>
      <c r="W9" s="2028" t="s">
        <v>109</v>
      </c>
    </row>
    <row r="10" spans="1:43" ht="30" customHeight="1">
      <c r="D10" s="2028"/>
      <c r="E10" s="1205" t="s">
        <v>74</v>
      </c>
      <c r="F10" s="1205" t="s">
        <v>110</v>
      </c>
      <c r="G10" s="2028"/>
      <c r="H10" s="2028"/>
      <c r="I10" s="2028"/>
      <c r="J10" s="2028"/>
      <c r="K10" s="41" t="s">
        <v>90</v>
      </c>
      <c r="L10" s="2028" t="s">
        <v>73</v>
      </c>
      <c r="M10" s="2028"/>
      <c r="N10" s="41" t="s">
        <v>111</v>
      </c>
      <c r="O10" s="41" t="s">
        <v>90</v>
      </c>
      <c r="P10" s="2028" t="s">
        <v>73</v>
      </c>
      <c r="Q10" s="2028"/>
      <c r="R10" s="41" t="s">
        <v>111</v>
      </c>
      <c r="S10" s="200" t="s">
        <v>90</v>
      </c>
      <c r="T10" s="2028" t="s">
        <v>73</v>
      </c>
      <c r="U10" s="2028"/>
      <c r="V10" s="200" t="s">
        <v>74</v>
      </c>
      <c r="W10" s="202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7" t="s">
        <v>93</v>
      </c>
      <c r="I11" s="2057"/>
      <c r="J11" s="1161" t="s">
        <v>77</v>
      </c>
      <c r="K11" s="1161" t="s">
        <v>78</v>
      </c>
      <c r="L11" s="2057" t="s">
        <v>94</v>
      </c>
      <c r="M11" s="2057"/>
      <c r="N11" s="1161" t="s">
        <v>130</v>
      </c>
      <c r="O11" s="1161" t="s">
        <v>131</v>
      </c>
      <c r="P11" s="2057" t="s">
        <v>132</v>
      </c>
      <c r="Q11" s="2057"/>
      <c r="R11" s="1161" t="s">
        <v>133</v>
      </c>
      <c r="S11" s="1161" t="s">
        <v>132</v>
      </c>
      <c r="T11" s="2057" t="s">
        <v>133</v>
      </c>
      <c r="U11" s="2057"/>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2">
        <v>1</v>
      </c>
      <c r="E13" s="2044" t="s">
        <v>136</v>
      </c>
      <c r="F13" s="2046" t="s">
        <v>48</v>
      </c>
      <c r="G13" s="2044"/>
      <c r="H13" s="2049"/>
      <c r="I13" s="2051"/>
      <c r="J13" s="2053"/>
      <c r="K13" s="2036"/>
      <c r="L13" s="2036"/>
      <c r="M13" s="2036"/>
      <c r="N13" s="2038"/>
      <c r="O13" s="2036"/>
      <c r="P13" s="2036"/>
      <c r="Q13" s="2036"/>
      <c r="R13" s="2041"/>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2"/>
      <c r="E14" s="2044"/>
      <c r="F14" s="2047"/>
      <c r="G14" s="2044"/>
      <c r="H14" s="2050"/>
      <c r="I14" s="2052"/>
      <c r="J14" s="2054"/>
      <c r="K14" s="2037"/>
      <c r="L14" s="2037"/>
      <c r="M14" s="2037"/>
      <c r="N14" s="2039"/>
      <c r="O14" s="2037"/>
      <c r="P14" s="2037"/>
      <c r="Q14" s="2037"/>
      <c r="R14" s="2040"/>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2"/>
      <c r="E15" s="2044"/>
      <c r="F15" s="2047"/>
      <c r="G15" s="2044"/>
      <c r="H15" s="2050"/>
      <c r="I15" s="2052"/>
      <c r="J15" s="2055"/>
      <c r="K15" s="2037"/>
      <c r="L15" s="2037"/>
      <c r="M15" s="2037"/>
      <c r="N15" s="2040"/>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2"/>
      <c r="E16" s="2044"/>
      <c r="F16" s="2047"/>
      <c r="G16" s="2044"/>
      <c r="H16" s="2050"/>
      <c r="I16" s="2052"/>
      <c r="J16" s="2055"/>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3"/>
      <c r="E17" s="2045"/>
      <c r="F17" s="2048"/>
      <c r="G17" s="2045"/>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2">
        <v>2</v>
      </c>
      <c r="E18" s="2044" t="s">
        <v>142</v>
      </c>
      <c r="F18" s="2046" t="s">
        <v>48</v>
      </c>
      <c r="G18" s="2044"/>
      <c r="H18" s="2049"/>
      <c r="I18" s="2051"/>
      <c r="J18" s="2053"/>
      <c r="K18" s="2036"/>
      <c r="L18" s="2036"/>
      <c r="M18" s="2036"/>
      <c r="N18" s="2038"/>
      <c r="O18" s="2036"/>
      <c r="P18" s="2036"/>
      <c r="Q18" s="2036"/>
      <c r="R18" s="2041"/>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42"/>
      <c r="E19" s="2044"/>
      <c r="F19" s="2047"/>
      <c r="G19" s="2044"/>
      <c r="H19" s="2050"/>
      <c r="I19" s="2052"/>
      <c r="J19" s="2054"/>
      <c r="K19" s="2037"/>
      <c r="L19" s="2037"/>
      <c r="M19" s="2037"/>
      <c r="N19" s="2039"/>
      <c r="O19" s="2037"/>
      <c r="P19" s="2037"/>
      <c r="Q19" s="2037"/>
      <c r="R19" s="2040"/>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3"/>
      <c r="E20" s="2045"/>
      <c r="F20" s="2047"/>
      <c r="G20" s="2045"/>
      <c r="H20" s="2050"/>
      <c r="I20" s="2052"/>
      <c r="J20" s="2055"/>
      <c r="K20" s="2037"/>
      <c r="L20" s="2037"/>
      <c r="M20" s="2037"/>
      <c r="N20" s="2040"/>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3"/>
      <c r="E21" s="2045"/>
      <c r="F21" s="2047"/>
      <c r="G21" s="2045"/>
      <c r="H21" s="2050"/>
      <c r="I21" s="2052"/>
      <c r="J21" s="2055"/>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3"/>
      <c r="E22" s="2045"/>
      <c r="F22" s="2048"/>
      <c r="G22" s="2045"/>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2">
        <v>3</v>
      </c>
      <c r="E23" s="2044" t="s">
        <v>148</v>
      </c>
      <c r="F23" s="2046" t="s">
        <v>48</v>
      </c>
      <c r="G23" s="2044"/>
      <c r="H23" s="2049"/>
      <c r="I23" s="2051"/>
      <c r="J23" s="2053"/>
      <c r="K23" s="2036"/>
      <c r="L23" s="2036"/>
      <c r="M23" s="2036"/>
      <c r="N23" s="2038"/>
      <c r="O23" s="2036"/>
      <c r="P23" s="2036"/>
      <c r="Q23" s="2036"/>
      <c r="R23" s="2041"/>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42"/>
      <c r="E24" s="2044"/>
      <c r="F24" s="2047"/>
      <c r="G24" s="2044"/>
      <c r="H24" s="2050"/>
      <c r="I24" s="2052"/>
      <c r="J24" s="2054"/>
      <c r="K24" s="2037"/>
      <c r="L24" s="2037"/>
      <c r="M24" s="2037"/>
      <c r="N24" s="2039"/>
      <c r="O24" s="2037"/>
      <c r="P24" s="2037"/>
      <c r="Q24" s="2037"/>
      <c r="R24" s="2040"/>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3"/>
      <c r="E25" s="2045"/>
      <c r="F25" s="2047"/>
      <c r="G25" s="2045"/>
      <c r="H25" s="2050"/>
      <c r="I25" s="2052"/>
      <c r="J25" s="2055"/>
      <c r="K25" s="2037"/>
      <c r="L25" s="2037"/>
      <c r="M25" s="2037"/>
      <c r="N25" s="2040"/>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3"/>
      <c r="E26" s="2045"/>
      <c r="F26" s="2047"/>
      <c r="G26" s="2045"/>
      <c r="H26" s="2050"/>
      <c r="I26" s="2052"/>
      <c r="J26" s="2055"/>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3"/>
      <c r="E27" s="2045"/>
      <c r="F27" s="2048"/>
      <c r="G27" s="2045"/>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2">
        <v>4</v>
      </c>
      <c r="E28" s="2044" t="s">
        <v>154</v>
      </c>
      <c r="F28" s="2046" t="s">
        <v>48</v>
      </c>
      <c r="G28" s="2044"/>
      <c r="H28" s="2049"/>
      <c r="I28" s="2051"/>
      <c r="J28" s="2053"/>
      <c r="K28" s="2036"/>
      <c r="L28" s="2036"/>
      <c r="M28" s="2036"/>
      <c r="N28" s="2038"/>
      <c r="O28" s="2036"/>
      <c r="P28" s="2036"/>
      <c r="Q28" s="2036"/>
      <c r="R28" s="2041"/>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42"/>
      <c r="E29" s="2044"/>
      <c r="F29" s="2047"/>
      <c r="G29" s="2044"/>
      <c r="H29" s="2050"/>
      <c r="I29" s="2052"/>
      <c r="J29" s="2054"/>
      <c r="K29" s="2037"/>
      <c r="L29" s="2037"/>
      <c r="M29" s="2037"/>
      <c r="N29" s="2039"/>
      <c r="O29" s="2037"/>
      <c r="P29" s="2037"/>
      <c r="Q29" s="2037"/>
      <c r="R29" s="2040"/>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3"/>
      <c r="E30" s="2045"/>
      <c r="F30" s="2047"/>
      <c r="G30" s="2045"/>
      <c r="H30" s="2050"/>
      <c r="I30" s="2052"/>
      <c r="J30" s="2055"/>
      <c r="K30" s="2037"/>
      <c r="L30" s="2037"/>
      <c r="M30" s="2037"/>
      <c r="N30" s="2040"/>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3"/>
      <c r="E31" s="2045"/>
      <c r="F31" s="2047"/>
      <c r="G31" s="2045"/>
      <c r="H31" s="2050"/>
      <c r="I31" s="2052"/>
      <c r="J31" s="2055"/>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3"/>
      <c r="E32" s="2045"/>
      <c r="F32" s="2048"/>
      <c r="G32" s="2045"/>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2">
        <v>5</v>
      </c>
      <c r="E33" s="2044" t="s">
        <v>160</v>
      </c>
      <c r="F33" s="2046" t="s">
        <v>48</v>
      </c>
      <c r="G33" s="2044"/>
      <c r="H33" s="2049"/>
      <c r="I33" s="2051"/>
      <c r="J33" s="2053"/>
      <c r="K33" s="2036"/>
      <c r="L33" s="2036"/>
      <c r="M33" s="2036"/>
      <c r="N33" s="2038"/>
      <c r="O33" s="2036"/>
      <c r="P33" s="2036"/>
      <c r="Q33" s="2036"/>
      <c r="R33" s="2041"/>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42"/>
      <c r="E34" s="2044"/>
      <c r="F34" s="2047"/>
      <c r="G34" s="2044"/>
      <c r="H34" s="2050"/>
      <c r="I34" s="2052"/>
      <c r="J34" s="2054"/>
      <c r="K34" s="2037"/>
      <c r="L34" s="2037"/>
      <c r="M34" s="2037"/>
      <c r="N34" s="2039"/>
      <c r="O34" s="2037"/>
      <c r="P34" s="2037"/>
      <c r="Q34" s="2037"/>
      <c r="R34" s="2040"/>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3"/>
      <c r="E35" s="2045"/>
      <c r="F35" s="2047"/>
      <c r="G35" s="2045"/>
      <c r="H35" s="2050"/>
      <c r="I35" s="2052"/>
      <c r="J35" s="2055"/>
      <c r="K35" s="2037"/>
      <c r="L35" s="2037"/>
      <c r="M35" s="2037"/>
      <c r="N35" s="2040"/>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3"/>
      <c r="E36" s="2045"/>
      <c r="F36" s="2047"/>
      <c r="G36" s="2045"/>
      <c r="H36" s="2050"/>
      <c r="I36" s="2052"/>
      <c r="J36" s="2055"/>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3"/>
      <c r="E37" s="2045"/>
      <c r="F37" s="2048"/>
      <c r="G37" s="2045"/>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2">
        <v>6</v>
      </c>
      <c r="E38" s="2044" t="s">
        <v>166</v>
      </c>
      <c r="F38" s="2046" t="s">
        <v>48</v>
      </c>
      <c r="G38" s="2044"/>
      <c r="H38" s="2049"/>
      <c r="I38" s="2051"/>
      <c r="J38" s="2053"/>
      <c r="K38" s="2036"/>
      <c r="L38" s="2036"/>
      <c r="M38" s="2036"/>
      <c r="N38" s="2038"/>
      <c r="O38" s="2036"/>
      <c r="P38" s="2036"/>
      <c r="Q38" s="2036"/>
      <c r="R38" s="2041"/>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42"/>
      <c r="E39" s="2044"/>
      <c r="F39" s="2047"/>
      <c r="G39" s="2044"/>
      <c r="H39" s="2050"/>
      <c r="I39" s="2052"/>
      <c r="J39" s="2054"/>
      <c r="K39" s="2037"/>
      <c r="L39" s="2037"/>
      <c r="M39" s="2037"/>
      <c r="N39" s="2039"/>
      <c r="O39" s="2037"/>
      <c r="P39" s="2037"/>
      <c r="Q39" s="2037"/>
      <c r="R39" s="2040"/>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3"/>
      <c r="E40" s="2045"/>
      <c r="F40" s="2047"/>
      <c r="G40" s="2045"/>
      <c r="H40" s="2050"/>
      <c r="I40" s="2052"/>
      <c r="J40" s="2055"/>
      <c r="K40" s="2037"/>
      <c r="L40" s="2037"/>
      <c r="M40" s="2037"/>
      <c r="N40" s="2040"/>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3"/>
      <c r="E41" s="2045"/>
      <c r="F41" s="2047"/>
      <c r="G41" s="2045"/>
      <c r="H41" s="2050"/>
      <c r="I41" s="2052"/>
      <c r="J41" s="2055"/>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3"/>
      <c r="E42" s="2045"/>
      <c r="F42" s="2048"/>
      <c r="G42" s="2045"/>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5">
        <v>7</v>
      </c>
      <c r="E43" s="2068" t="s">
        <v>172</v>
      </c>
      <c r="F43" s="2046" t="s">
        <v>48</v>
      </c>
      <c r="G43" s="2068"/>
      <c r="H43" s="2049"/>
      <c r="I43" s="2051"/>
      <c r="J43" s="2053"/>
      <c r="K43" s="2036"/>
      <c r="L43" s="2036"/>
      <c r="M43" s="2036"/>
      <c r="N43" s="2038"/>
      <c r="O43" s="2036"/>
      <c r="P43" s="2036"/>
      <c r="Q43" s="2036"/>
      <c r="R43" s="2041"/>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6"/>
      <c r="E44" s="2069"/>
      <c r="F44" s="2047"/>
      <c r="G44" s="2069"/>
      <c r="H44" s="2050"/>
      <c r="I44" s="2052"/>
      <c r="J44" s="2054"/>
      <c r="K44" s="2037"/>
      <c r="L44" s="2037"/>
      <c r="M44" s="2037"/>
      <c r="N44" s="2039"/>
      <c r="O44" s="2037"/>
      <c r="P44" s="2037"/>
      <c r="Q44" s="2037"/>
      <c r="R44" s="2040"/>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6"/>
      <c r="E45" s="2069"/>
      <c r="F45" s="2047"/>
      <c r="G45" s="2069"/>
      <c r="H45" s="2050"/>
      <c r="I45" s="2052"/>
      <c r="J45" s="2055"/>
      <c r="K45" s="2037"/>
      <c r="L45" s="2037"/>
      <c r="M45" s="2037"/>
      <c r="N45" s="2040"/>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6"/>
      <c r="E46" s="2069"/>
      <c r="F46" s="2047"/>
      <c r="G46" s="2069"/>
      <c r="H46" s="2050"/>
      <c r="I46" s="2052"/>
      <c r="J46" s="2055"/>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7"/>
      <c r="E47" s="2070"/>
      <c r="F47" s="2048"/>
      <c r="G47" s="2070"/>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2">
        <v>8</v>
      </c>
      <c r="E48" s="2044" t="s">
        <v>178</v>
      </c>
      <c r="F48" s="2046" t="s">
        <v>48</v>
      </c>
      <c r="G48" s="2044"/>
      <c r="H48" s="2049"/>
      <c r="I48" s="2051"/>
      <c r="J48" s="2053"/>
      <c r="K48" s="2036"/>
      <c r="L48" s="2036"/>
      <c r="M48" s="2036"/>
      <c r="N48" s="2038"/>
      <c r="O48" s="2036"/>
      <c r="P48" s="2036"/>
      <c r="Q48" s="2036"/>
      <c r="R48" s="2041"/>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42"/>
      <c r="E49" s="2044"/>
      <c r="F49" s="2047"/>
      <c r="G49" s="2044"/>
      <c r="H49" s="2050"/>
      <c r="I49" s="2052"/>
      <c r="J49" s="2054"/>
      <c r="K49" s="2037"/>
      <c r="L49" s="2037"/>
      <c r="M49" s="2037"/>
      <c r="N49" s="2039"/>
      <c r="O49" s="2037"/>
      <c r="P49" s="2037"/>
      <c r="Q49" s="2037"/>
      <c r="R49" s="2040"/>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3"/>
      <c r="E50" s="2045"/>
      <c r="F50" s="2047"/>
      <c r="G50" s="2045"/>
      <c r="H50" s="2050"/>
      <c r="I50" s="2052"/>
      <c r="J50" s="2055"/>
      <c r="K50" s="2037"/>
      <c r="L50" s="2037"/>
      <c r="M50" s="2037"/>
      <c r="N50" s="2040"/>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3"/>
      <c r="E51" s="2045"/>
      <c r="F51" s="2047"/>
      <c r="G51" s="2045"/>
      <c r="H51" s="2050"/>
      <c r="I51" s="2052"/>
      <c r="J51" s="2055"/>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3"/>
      <c r="E52" s="2045"/>
      <c r="F52" s="2048"/>
      <c r="G52" s="2045"/>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3" t="s">
        <v>184</v>
      </c>
      <c r="F54" s="2073"/>
      <c r="G54" s="2073"/>
      <c r="H54" s="2073"/>
      <c r="I54" s="2073"/>
      <c r="J54" s="2073"/>
      <c r="K54" s="2073"/>
      <c r="L54" s="2073"/>
      <c r="M54" s="2073"/>
      <c r="N54" s="2073"/>
      <c r="O54" s="2073"/>
      <c r="P54" s="2073"/>
      <c r="Q54" s="2073"/>
      <c r="R54" s="2073"/>
      <c r="S54" s="2073"/>
      <c r="T54" s="2073"/>
      <c r="U54" s="2073"/>
      <c r="V54" s="2073"/>
      <c r="W54" s="2073"/>
    </row>
    <row r="55" spans="1:43" ht="36.75" hidden="1" customHeight="1">
      <c r="E55" s="2071" t="s">
        <v>185</v>
      </c>
      <c r="F55" s="2071"/>
      <c r="G55" s="2072"/>
      <c r="H55" s="2072"/>
      <c r="I55" s="2072"/>
      <c r="J55" s="2072"/>
      <c r="K55" s="2072"/>
      <c r="L55" s="2072"/>
      <c r="M55" s="2072"/>
      <c r="N55" s="2072"/>
      <c r="O55" s="2072"/>
      <c r="P55" s="2072"/>
      <c r="Q55" s="2072"/>
      <c r="R55" s="2072"/>
      <c r="S55" s="2072"/>
      <c r="T55" s="2072"/>
      <c r="U55" s="2072"/>
      <c r="V55" s="2072"/>
      <c r="W55" s="2072"/>
    </row>
    <row r="56" spans="1:43" ht="28.5" hidden="1" customHeight="1">
      <c r="E56" s="2071" t="s">
        <v>186</v>
      </c>
      <c r="F56" s="2071"/>
      <c r="G56" s="2072"/>
      <c r="H56" s="2072"/>
      <c r="I56" s="2072"/>
      <c r="J56" s="2072"/>
      <c r="K56" s="2072"/>
      <c r="L56" s="2072"/>
      <c r="M56" s="2072"/>
      <c r="N56" s="2072"/>
      <c r="O56" s="2072"/>
      <c r="P56" s="2072"/>
      <c r="Q56" s="2072"/>
      <c r="R56" s="2072"/>
      <c r="S56" s="2072"/>
      <c r="T56" s="2072"/>
      <c r="U56" s="2072"/>
      <c r="V56" s="2072"/>
      <c r="W56" s="2072"/>
    </row>
    <row r="57" spans="1:43" ht="27" hidden="1" customHeight="1">
      <c r="E57" s="2071" t="s">
        <v>187</v>
      </c>
      <c r="F57" s="2071"/>
      <c r="G57" s="2072"/>
      <c r="H57" s="2072"/>
      <c r="I57" s="2072"/>
      <c r="J57" s="2072"/>
      <c r="K57" s="2072"/>
      <c r="L57" s="2072"/>
      <c r="M57" s="2072"/>
      <c r="N57" s="2072"/>
      <c r="O57" s="2072"/>
      <c r="P57" s="2072"/>
      <c r="Q57" s="2072"/>
      <c r="R57" s="2072"/>
      <c r="S57" s="2072"/>
      <c r="T57" s="2072"/>
      <c r="U57" s="2072"/>
      <c r="V57" s="2072"/>
      <c r="W57" s="2072"/>
    </row>
    <row r="58" spans="1:43" ht="17.25" hidden="1" customHeight="1">
      <c r="E58" s="2071" t="s">
        <v>188</v>
      </c>
      <c r="F58" s="2071"/>
      <c r="G58" s="2072"/>
      <c r="H58" s="2072"/>
      <c r="I58" s="2072"/>
      <c r="J58" s="2072"/>
      <c r="K58" s="2072"/>
      <c r="L58" s="2072"/>
      <c r="M58" s="2072"/>
      <c r="N58" s="2072"/>
      <c r="O58" s="2072"/>
      <c r="P58" s="2072"/>
      <c r="Q58" s="2072"/>
      <c r="R58" s="2072"/>
      <c r="S58" s="2072"/>
      <c r="T58" s="2072"/>
      <c r="U58" s="2072"/>
      <c r="V58" s="2072"/>
      <c r="W58" s="2072"/>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3" t="s">
        <v>189</v>
      </c>
      <c r="F60" s="2073"/>
      <c r="G60" s="2073"/>
      <c r="H60" s="2073"/>
      <c r="I60" s="2073"/>
      <c r="J60" s="2073"/>
      <c r="K60" s="2073"/>
      <c r="L60" s="2073"/>
      <c r="M60" s="2073"/>
      <c r="N60" s="2073"/>
      <c r="O60" s="2073"/>
      <c r="P60" s="2073"/>
      <c r="Q60" s="2073"/>
      <c r="R60" s="2073"/>
      <c r="S60" s="2073"/>
      <c r="T60" s="2073"/>
      <c r="U60" s="2073"/>
      <c r="V60" s="2073"/>
      <c r="W60" s="2073"/>
    </row>
    <row r="61" spans="1:43" ht="17.25" hidden="1" customHeight="1">
      <c r="E61" s="2071" t="s">
        <v>190</v>
      </c>
      <c r="F61" s="2071"/>
      <c r="G61" s="2072"/>
      <c r="H61" s="2072"/>
      <c r="I61" s="2072"/>
      <c r="J61" s="2072"/>
      <c r="K61" s="2072"/>
      <c r="L61" s="2072"/>
      <c r="M61" s="2072"/>
      <c r="N61" s="2072"/>
      <c r="O61" s="2072"/>
      <c r="P61" s="2072"/>
      <c r="Q61" s="2072"/>
      <c r="R61" s="2072"/>
      <c r="S61" s="2072"/>
      <c r="T61" s="2072"/>
      <c r="U61" s="2072"/>
      <c r="V61" s="2072"/>
      <c r="W61" s="2072"/>
    </row>
    <row r="62" spans="1:43" ht="17.25" hidden="1" customHeight="1">
      <c r="E62" s="2071" t="s">
        <v>191</v>
      </c>
      <c r="F62" s="2071"/>
      <c r="G62" s="2072"/>
      <c r="H62" s="2072"/>
      <c r="I62" s="2072"/>
      <c r="J62" s="2072"/>
      <c r="K62" s="2072"/>
      <c r="L62" s="2072"/>
      <c r="M62" s="2072"/>
      <c r="N62" s="2072"/>
      <c r="O62" s="2072"/>
      <c r="P62" s="2072"/>
      <c r="Q62" s="2072"/>
      <c r="R62" s="2072"/>
      <c r="S62" s="2072"/>
      <c r="T62" s="2072"/>
      <c r="U62" s="2072"/>
      <c r="V62" s="2072"/>
      <c r="W62" s="2072"/>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2">
        <v>1</v>
      </c>
      <c r="E64" s="2044" t="s">
        <v>192</v>
      </c>
      <c r="F64" s="2046" t="s">
        <v>48</v>
      </c>
      <c r="G64" s="2044"/>
      <c r="H64" s="2049"/>
      <c r="I64" s="2051"/>
      <c r="J64" s="2053"/>
      <c r="K64" s="2036"/>
      <c r="L64" s="2036"/>
      <c r="M64" s="2036"/>
      <c r="N64" s="2038"/>
      <c r="O64" s="2036"/>
      <c r="P64" s="2036"/>
      <c r="Q64" s="2036"/>
      <c r="R64" s="2041"/>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2"/>
      <c r="E65" s="2044"/>
      <c r="F65" s="2047"/>
      <c r="G65" s="2044"/>
      <c r="H65" s="2050"/>
      <c r="I65" s="2052"/>
      <c r="J65" s="2054"/>
      <c r="K65" s="2037"/>
      <c r="L65" s="2037"/>
      <c r="M65" s="2037"/>
      <c r="N65" s="2039"/>
      <c r="O65" s="2037"/>
      <c r="P65" s="2037"/>
      <c r="Q65" s="2037"/>
      <c r="R65" s="2040"/>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2"/>
      <c r="E66" s="2044"/>
      <c r="F66" s="2047"/>
      <c r="G66" s="2044"/>
      <c r="H66" s="2050"/>
      <c r="I66" s="2052"/>
      <c r="J66" s="2055"/>
      <c r="K66" s="2037"/>
      <c r="L66" s="2037"/>
      <c r="M66" s="2037"/>
      <c r="N66" s="2040"/>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2"/>
      <c r="E67" s="2044"/>
      <c r="F67" s="2047"/>
      <c r="G67" s="2044"/>
      <c r="H67" s="2050"/>
      <c r="I67" s="2052"/>
      <c r="J67" s="2055"/>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3"/>
      <c r="E68" s="2045"/>
      <c r="F68" s="2048"/>
      <c r="G68" s="2045"/>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2">
        <v>2</v>
      </c>
      <c r="E69" s="2044" t="s">
        <v>197</v>
      </c>
      <c r="F69" s="2046" t="s">
        <v>48</v>
      </c>
      <c r="G69" s="2044"/>
      <c r="H69" s="2049"/>
      <c r="I69" s="2051"/>
      <c r="J69" s="2053"/>
      <c r="K69" s="2036"/>
      <c r="L69" s="2036"/>
      <c r="M69" s="2036"/>
      <c r="N69" s="2038"/>
      <c r="O69" s="2036"/>
      <c r="P69" s="2036"/>
      <c r="Q69" s="2036"/>
      <c r="R69" s="2041"/>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42"/>
      <c r="E70" s="2044"/>
      <c r="F70" s="2047"/>
      <c r="G70" s="2044"/>
      <c r="H70" s="2050"/>
      <c r="I70" s="2052"/>
      <c r="J70" s="2054"/>
      <c r="K70" s="2037"/>
      <c r="L70" s="2037"/>
      <c r="M70" s="2037"/>
      <c r="N70" s="2039"/>
      <c r="O70" s="2037"/>
      <c r="P70" s="2037"/>
      <c r="Q70" s="2037"/>
      <c r="R70" s="2040"/>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3"/>
      <c r="E71" s="2045"/>
      <c r="F71" s="2047"/>
      <c r="G71" s="2045"/>
      <c r="H71" s="2050"/>
      <c r="I71" s="2052"/>
      <c r="J71" s="2055"/>
      <c r="K71" s="2037"/>
      <c r="L71" s="2037"/>
      <c r="M71" s="2037"/>
      <c r="N71" s="2040"/>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3"/>
      <c r="E72" s="2045"/>
      <c r="F72" s="2047"/>
      <c r="G72" s="2045"/>
      <c r="H72" s="2050"/>
      <c r="I72" s="2052"/>
      <c r="J72" s="2055"/>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3"/>
      <c r="E73" s="2045"/>
      <c r="F73" s="2048"/>
      <c r="G73" s="2045"/>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2">
        <v>3</v>
      </c>
      <c r="E74" s="2044" t="s">
        <v>202</v>
      </c>
      <c r="F74" s="2046" t="s">
        <v>48</v>
      </c>
      <c r="G74" s="2044"/>
      <c r="H74" s="2049"/>
      <c r="I74" s="2051"/>
      <c r="J74" s="2053"/>
      <c r="K74" s="2036"/>
      <c r="L74" s="2036"/>
      <c r="M74" s="2036"/>
      <c r="N74" s="2038"/>
      <c r="O74" s="2036"/>
      <c r="P74" s="2036"/>
      <c r="Q74" s="2036"/>
      <c r="R74" s="2041"/>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42"/>
      <c r="E75" s="2044"/>
      <c r="F75" s="2047"/>
      <c r="G75" s="2044"/>
      <c r="H75" s="2050"/>
      <c r="I75" s="2052"/>
      <c r="J75" s="2054"/>
      <c r="K75" s="2037"/>
      <c r="L75" s="2037"/>
      <c r="M75" s="2037"/>
      <c r="N75" s="2039"/>
      <c r="O75" s="2037"/>
      <c r="P75" s="2037"/>
      <c r="Q75" s="2037"/>
      <c r="R75" s="2040"/>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3"/>
      <c r="E76" s="2045"/>
      <c r="F76" s="2047"/>
      <c r="G76" s="2045"/>
      <c r="H76" s="2050"/>
      <c r="I76" s="2052"/>
      <c r="J76" s="2055"/>
      <c r="K76" s="2037"/>
      <c r="L76" s="2037"/>
      <c r="M76" s="2037"/>
      <c r="N76" s="2040"/>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3"/>
      <c r="E77" s="2045"/>
      <c r="F77" s="2047"/>
      <c r="G77" s="2045"/>
      <c r="H77" s="2050"/>
      <c r="I77" s="2052"/>
      <c r="J77" s="2055"/>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3"/>
      <c r="E78" s="2045"/>
      <c r="F78" s="2048"/>
      <c r="G78" s="2045"/>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2">
        <v>4</v>
      </c>
      <c r="E79" s="2044" t="s">
        <v>207</v>
      </c>
      <c r="F79" s="2046" t="s">
        <v>48</v>
      </c>
      <c r="G79" s="2044"/>
      <c r="H79" s="2049"/>
      <c r="I79" s="2051"/>
      <c r="J79" s="2053"/>
      <c r="K79" s="2036"/>
      <c r="L79" s="2036"/>
      <c r="M79" s="2036"/>
      <c r="N79" s="2038"/>
      <c r="O79" s="2036"/>
      <c r="P79" s="2036"/>
      <c r="Q79" s="2036"/>
      <c r="R79" s="2041"/>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42"/>
      <c r="E80" s="2044"/>
      <c r="F80" s="2047"/>
      <c r="G80" s="2044"/>
      <c r="H80" s="2050"/>
      <c r="I80" s="2052"/>
      <c r="J80" s="2054"/>
      <c r="K80" s="2037"/>
      <c r="L80" s="2037"/>
      <c r="M80" s="2037"/>
      <c r="N80" s="2039"/>
      <c r="O80" s="2037"/>
      <c r="P80" s="2037"/>
      <c r="Q80" s="2037"/>
      <c r="R80" s="2040"/>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3"/>
      <c r="E81" s="2045"/>
      <c r="F81" s="2047"/>
      <c r="G81" s="2045"/>
      <c r="H81" s="2050"/>
      <c r="I81" s="2052"/>
      <c r="J81" s="2055"/>
      <c r="K81" s="2037"/>
      <c r="L81" s="2037"/>
      <c r="M81" s="2037"/>
      <c r="N81" s="2040"/>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3"/>
      <c r="E82" s="2045"/>
      <c r="F82" s="2047"/>
      <c r="G82" s="2045"/>
      <c r="H82" s="2050"/>
      <c r="I82" s="2052"/>
      <c r="J82" s="2055"/>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3"/>
      <c r="E83" s="2045"/>
      <c r="F83" s="2048"/>
      <c r="G83" s="2045"/>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2">
        <v>5</v>
      </c>
      <c r="E84" s="2044" t="s">
        <v>212</v>
      </c>
      <c r="F84" s="2046" t="s">
        <v>48</v>
      </c>
      <c r="G84" s="2044"/>
      <c r="H84" s="2049"/>
      <c r="I84" s="2051"/>
      <c r="J84" s="2053"/>
      <c r="K84" s="2036"/>
      <c r="L84" s="2036"/>
      <c r="M84" s="2036"/>
      <c r="N84" s="2038"/>
      <c r="O84" s="2036"/>
      <c r="P84" s="2036"/>
      <c r="Q84" s="2036"/>
      <c r="R84" s="2041"/>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42"/>
      <c r="E85" s="2044"/>
      <c r="F85" s="2047"/>
      <c r="G85" s="2044"/>
      <c r="H85" s="2050"/>
      <c r="I85" s="2052"/>
      <c r="J85" s="2054"/>
      <c r="K85" s="2037"/>
      <c r="L85" s="2037"/>
      <c r="M85" s="2037"/>
      <c r="N85" s="2039"/>
      <c r="O85" s="2037"/>
      <c r="P85" s="2037"/>
      <c r="Q85" s="2037"/>
      <c r="R85" s="2040"/>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3"/>
      <c r="E86" s="2045"/>
      <c r="F86" s="2047"/>
      <c r="G86" s="2045"/>
      <c r="H86" s="2050"/>
      <c r="I86" s="2052"/>
      <c r="J86" s="2055"/>
      <c r="K86" s="2037"/>
      <c r="L86" s="2037"/>
      <c r="M86" s="2037"/>
      <c r="N86" s="2040"/>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3"/>
      <c r="E87" s="2045"/>
      <c r="F87" s="2047"/>
      <c r="G87" s="2045"/>
      <c r="H87" s="2050"/>
      <c r="I87" s="2052"/>
      <c r="J87" s="2055"/>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3"/>
      <c r="E88" s="2045"/>
      <c r="F88" s="2048"/>
      <c r="G88" s="2045"/>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2">
        <v>1</v>
      </c>
      <c r="E90" s="2044" t="s">
        <v>217</v>
      </c>
      <c r="F90" s="2046" t="s">
        <v>48</v>
      </c>
      <c r="G90" s="2044"/>
      <c r="H90" s="2049"/>
      <c r="I90" s="2051"/>
      <c r="J90" s="2053"/>
      <c r="K90" s="2036"/>
      <c r="L90" s="2036"/>
      <c r="M90" s="2036"/>
      <c r="N90" s="2038"/>
      <c r="O90" s="2036"/>
      <c r="P90" s="2036"/>
      <c r="Q90" s="2036"/>
      <c r="R90" s="2041"/>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2"/>
      <c r="E91" s="2044"/>
      <c r="F91" s="2047"/>
      <c r="G91" s="2044"/>
      <c r="H91" s="2050"/>
      <c r="I91" s="2052"/>
      <c r="J91" s="2054"/>
      <c r="K91" s="2037"/>
      <c r="L91" s="2037"/>
      <c r="M91" s="2037"/>
      <c r="N91" s="2039"/>
      <c r="O91" s="2037"/>
      <c r="P91" s="2037"/>
      <c r="Q91" s="2037"/>
      <c r="R91" s="2040"/>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2"/>
      <c r="E92" s="2044"/>
      <c r="F92" s="2047"/>
      <c r="G92" s="2044"/>
      <c r="H92" s="2050"/>
      <c r="I92" s="2052"/>
      <c r="J92" s="2055"/>
      <c r="K92" s="2037"/>
      <c r="L92" s="2037"/>
      <c r="M92" s="2037"/>
      <c r="N92" s="2040"/>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2"/>
      <c r="E93" s="2044"/>
      <c r="F93" s="2047"/>
      <c r="G93" s="2044"/>
      <c r="H93" s="2050"/>
      <c r="I93" s="2052"/>
      <c r="J93" s="2055"/>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3"/>
      <c r="E94" s="2045"/>
      <c r="F94" s="2048"/>
      <c r="G94" s="2045"/>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2">
        <v>2</v>
      </c>
      <c r="E95" s="2044" t="s">
        <v>222</v>
      </c>
      <c r="F95" s="2046" t="s">
        <v>48</v>
      </c>
      <c r="G95" s="2044"/>
      <c r="H95" s="2049"/>
      <c r="I95" s="2051"/>
      <c r="J95" s="2053"/>
      <c r="K95" s="2036"/>
      <c r="L95" s="2036"/>
      <c r="M95" s="2036"/>
      <c r="N95" s="2038"/>
      <c r="O95" s="2036"/>
      <c r="P95" s="2036"/>
      <c r="Q95" s="2036"/>
      <c r="R95" s="2041"/>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42"/>
      <c r="E96" s="2044"/>
      <c r="F96" s="2047"/>
      <c r="G96" s="2044"/>
      <c r="H96" s="2050"/>
      <c r="I96" s="2052"/>
      <c r="J96" s="2054"/>
      <c r="K96" s="2037"/>
      <c r="L96" s="2037"/>
      <c r="M96" s="2037"/>
      <c r="N96" s="2039"/>
      <c r="O96" s="2037"/>
      <c r="P96" s="2037"/>
      <c r="Q96" s="2037"/>
      <c r="R96" s="2040"/>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3"/>
      <c r="E97" s="2045"/>
      <c r="F97" s="2047"/>
      <c r="G97" s="2045"/>
      <c r="H97" s="2050"/>
      <c r="I97" s="2052"/>
      <c r="J97" s="2055"/>
      <c r="K97" s="2037"/>
      <c r="L97" s="2037"/>
      <c r="M97" s="2037"/>
      <c r="N97" s="2040"/>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3"/>
      <c r="E98" s="2045"/>
      <c r="F98" s="2047"/>
      <c r="G98" s="2045"/>
      <c r="H98" s="2050"/>
      <c r="I98" s="2052"/>
      <c r="J98" s="2055"/>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3"/>
      <c r="E99" s="2045"/>
      <c r="F99" s="2048"/>
      <c r="G99" s="2045"/>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2">
        <v>3</v>
      </c>
      <c r="E100" s="2044" t="s">
        <v>227</v>
      </c>
      <c r="F100" s="2046" t="s">
        <v>48</v>
      </c>
      <c r="G100" s="2044"/>
      <c r="H100" s="2049"/>
      <c r="I100" s="2051"/>
      <c r="J100" s="2053"/>
      <c r="K100" s="2036"/>
      <c r="L100" s="2036"/>
      <c r="M100" s="2036"/>
      <c r="N100" s="2038"/>
      <c r="O100" s="2036"/>
      <c r="P100" s="2036"/>
      <c r="Q100" s="2036"/>
      <c r="R100" s="2041"/>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42"/>
      <c r="E101" s="2044"/>
      <c r="F101" s="2047"/>
      <c r="G101" s="2044"/>
      <c r="H101" s="2050"/>
      <c r="I101" s="2052"/>
      <c r="J101" s="2054"/>
      <c r="K101" s="2037"/>
      <c r="L101" s="2037"/>
      <c r="M101" s="2037"/>
      <c r="N101" s="2039"/>
      <c r="O101" s="2037"/>
      <c r="P101" s="2037"/>
      <c r="Q101" s="2037"/>
      <c r="R101" s="2040"/>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3"/>
      <c r="E102" s="2045"/>
      <c r="F102" s="2047"/>
      <c r="G102" s="2045"/>
      <c r="H102" s="2050"/>
      <c r="I102" s="2052"/>
      <c r="J102" s="2055"/>
      <c r="K102" s="2037"/>
      <c r="L102" s="2037"/>
      <c r="M102" s="2037"/>
      <c r="N102" s="2040"/>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3"/>
      <c r="E103" s="2045"/>
      <c r="F103" s="2047"/>
      <c r="G103" s="2045"/>
      <c r="H103" s="2050"/>
      <c r="I103" s="2052"/>
      <c r="J103" s="2055"/>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3"/>
      <c r="E104" s="2045"/>
      <c r="F104" s="2048"/>
      <c r="G104" s="2045"/>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2">
        <v>1</v>
      </c>
      <c r="E106" s="2044" t="s">
        <v>232</v>
      </c>
      <c r="F106" s="2046" t="s">
        <v>48</v>
      </c>
      <c r="G106" s="2044"/>
      <c r="H106" s="2049"/>
      <c r="I106" s="2051"/>
      <c r="J106" s="2053"/>
      <c r="K106" s="2036"/>
      <c r="L106" s="2036"/>
      <c r="M106" s="2036"/>
      <c r="N106" s="2038"/>
      <c r="O106" s="2036"/>
      <c r="P106" s="2036"/>
      <c r="Q106" s="2036"/>
      <c r="R106" s="2041"/>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2"/>
      <c r="E107" s="2044"/>
      <c r="F107" s="2047"/>
      <c r="G107" s="2044"/>
      <c r="H107" s="2050"/>
      <c r="I107" s="2052"/>
      <c r="J107" s="2054"/>
      <c r="K107" s="2037"/>
      <c r="L107" s="2037"/>
      <c r="M107" s="2037"/>
      <c r="N107" s="2039"/>
      <c r="O107" s="2037"/>
      <c r="P107" s="2037"/>
      <c r="Q107" s="2037"/>
      <c r="R107" s="2040"/>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2"/>
      <c r="E108" s="2044"/>
      <c r="F108" s="2047"/>
      <c r="G108" s="2044"/>
      <c r="H108" s="2050"/>
      <c r="I108" s="2052"/>
      <c r="J108" s="2055"/>
      <c r="K108" s="2037"/>
      <c r="L108" s="2037"/>
      <c r="M108" s="2037"/>
      <c r="N108" s="2040"/>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2"/>
      <c r="E109" s="2044"/>
      <c r="F109" s="2047"/>
      <c r="G109" s="2044"/>
      <c r="H109" s="2050"/>
      <c r="I109" s="2052"/>
      <c r="J109" s="2055"/>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3"/>
      <c r="E110" s="2045"/>
      <c r="F110" s="2048"/>
      <c r="G110" s="2045"/>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2">
        <v>2</v>
      </c>
      <c r="E111" s="2044" t="s">
        <v>237</v>
      </c>
      <c r="F111" s="2046" t="s">
        <v>48</v>
      </c>
      <c r="G111" s="2044"/>
      <c r="H111" s="2049"/>
      <c r="I111" s="2051"/>
      <c r="J111" s="2053"/>
      <c r="K111" s="2036"/>
      <c r="L111" s="2036"/>
      <c r="M111" s="2036"/>
      <c r="N111" s="2038"/>
      <c r="O111" s="2036"/>
      <c r="P111" s="2036"/>
      <c r="Q111" s="2036"/>
      <c r="R111" s="2041"/>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42"/>
      <c r="E112" s="2044"/>
      <c r="F112" s="2047"/>
      <c r="G112" s="2044"/>
      <c r="H112" s="2050"/>
      <c r="I112" s="2052"/>
      <c r="J112" s="2054"/>
      <c r="K112" s="2037"/>
      <c r="L112" s="2037"/>
      <c r="M112" s="2037"/>
      <c r="N112" s="2039"/>
      <c r="O112" s="2037"/>
      <c r="P112" s="2037"/>
      <c r="Q112" s="2037"/>
      <c r="R112" s="2040"/>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3"/>
      <c r="E113" s="2045"/>
      <c r="F113" s="2047"/>
      <c r="G113" s="2045"/>
      <c r="H113" s="2050"/>
      <c r="I113" s="2052"/>
      <c r="J113" s="2055"/>
      <c r="K113" s="2037"/>
      <c r="L113" s="2037"/>
      <c r="M113" s="2037"/>
      <c r="N113" s="2040"/>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3"/>
      <c r="E114" s="2045"/>
      <c r="F114" s="2047"/>
      <c r="G114" s="2045"/>
      <c r="H114" s="2050"/>
      <c r="I114" s="2052"/>
      <c r="J114" s="2055"/>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3"/>
      <c r="E115" s="2045"/>
      <c r="F115" s="2048"/>
      <c r="G115" s="2045"/>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2">
        <v>3</v>
      </c>
      <c r="E116" s="2044" t="s">
        <v>242</v>
      </c>
      <c r="F116" s="2046" t="s">
        <v>48</v>
      </c>
      <c r="G116" s="2044"/>
      <c r="H116" s="2049"/>
      <c r="I116" s="2051"/>
      <c r="J116" s="2053"/>
      <c r="K116" s="2036"/>
      <c r="L116" s="2036"/>
      <c r="M116" s="2036"/>
      <c r="N116" s="2038"/>
      <c r="O116" s="2036"/>
      <c r="P116" s="2036"/>
      <c r="Q116" s="2036"/>
      <c r="R116" s="2041"/>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42"/>
      <c r="E117" s="2044"/>
      <c r="F117" s="2047"/>
      <c r="G117" s="2044"/>
      <c r="H117" s="2050"/>
      <c r="I117" s="2052"/>
      <c r="J117" s="2054"/>
      <c r="K117" s="2037"/>
      <c r="L117" s="2037"/>
      <c r="M117" s="2037"/>
      <c r="N117" s="2039"/>
      <c r="O117" s="2037"/>
      <c r="P117" s="2037"/>
      <c r="Q117" s="2037"/>
      <c r="R117" s="2040"/>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3"/>
      <c r="E118" s="2045"/>
      <c r="F118" s="2047"/>
      <c r="G118" s="2045"/>
      <c r="H118" s="2050"/>
      <c r="I118" s="2052"/>
      <c r="J118" s="2055"/>
      <c r="K118" s="2037"/>
      <c r="L118" s="2037"/>
      <c r="M118" s="2037"/>
      <c r="N118" s="2040"/>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3"/>
      <c r="E119" s="2045"/>
      <c r="F119" s="2047"/>
      <c r="G119" s="2045"/>
      <c r="H119" s="2050"/>
      <c r="I119" s="2052"/>
      <c r="J119" s="2055"/>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3"/>
      <c r="E120" s="2045"/>
      <c r="F120" s="2048"/>
      <c r="G120" s="2045"/>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0" t="s">
        <v>250</v>
      </c>
      <c r="E4" s="2090"/>
      <c r="F4" s="2090"/>
      <c r="G4" s="2090"/>
      <c r="H4" s="2090"/>
      <c r="I4" s="2090"/>
      <c r="J4" s="2090"/>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5" t="str">
        <f>IF(org=0,"Не определено",org)</f>
        <v>ООО "Горводоканал"</v>
      </c>
      <c r="E5" s="2075"/>
      <c r="F5" s="2075"/>
      <c r="G5" s="2075"/>
      <c r="H5" s="2075"/>
      <c r="I5" s="2075"/>
      <c r="J5" s="2075"/>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8" t="s">
        <v>73</v>
      </c>
      <c r="E8" s="2028" t="s">
        <v>87</v>
      </c>
      <c r="F8" s="2091" t="s">
        <v>104</v>
      </c>
      <c r="G8" s="2092"/>
      <c r="H8" s="2091" t="s">
        <v>73</v>
      </c>
      <c r="I8" s="2092"/>
      <c r="J8" s="2028" t="s">
        <v>105</v>
      </c>
      <c r="K8" s="1475"/>
      <c r="L8" s="2074" t="s">
        <v>251</v>
      </c>
      <c r="M8" s="2074"/>
      <c r="N8" s="2074"/>
      <c r="O8" s="2074"/>
      <c r="P8" s="2074"/>
      <c r="Q8" s="1476"/>
      <c r="R8" s="2000" t="s">
        <v>252</v>
      </c>
      <c r="S8" s="2005"/>
      <c r="T8" s="2005"/>
      <c r="U8" s="2005"/>
      <c r="V8" s="2005"/>
      <c r="W8" s="1476"/>
      <c r="X8" s="2028" t="s">
        <v>253</v>
      </c>
      <c r="Y8" s="2028"/>
      <c r="Z8" s="2028"/>
      <c r="AA8" s="2028"/>
      <c r="AB8" s="2028"/>
      <c r="AC8" s="1477"/>
      <c r="AD8" s="2028" t="s">
        <v>254</v>
      </c>
      <c r="AE8" s="2028"/>
      <c r="AF8" s="2028"/>
      <c r="AG8" s="2028"/>
      <c r="AH8" s="2000"/>
      <c r="AI8" s="2028" t="s">
        <v>255</v>
      </c>
      <c r="AJ8" s="1493"/>
    </row>
    <row r="9" spans="1:64" ht="22.5" customHeight="1">
      <c r="D9" s="2028"/>
      <c r="E9" s="2028"/>
      <c r="F9" s="2074" t="s">
        <v>74</v>
      </c>
      <c r="G9" s="2074" t="s">
        <v>110</v>
      </c>
      <c r="H9" s="2093"/>
      <c r="I9" s="2094"/>
      <c r="J9" s="2000"/>
      <c r="K9" s="1478"/>
      <c r="L9" s="2028" t="s">
        <v>256</v>
      </c>
      <c r="M9" s="2000"/>
      <c r="N9" s="2091" t="s">
        <v>73</v>
      </c>
      <c r="O9" s="2092"/>
      <c r="P9" s="2028" t="s">
        <v>111</v>
      </c>
      <c r="Q9" s="1475"/>
      <c r="R9" s="2028" t="s">
        <v>256</v>
      </c>
      <c r="S9" s="2000"/>
      <c r="T9" s="2091" t="s">
        <v>73</v>
      </c>
      <c r="U9" s="2092"/>
      <c r="V9" s="2028" t="s">
        <v>111</v>
      </c>
      <c r="W9" s="1475"/>
      <c r="X9" s="2028" t="s">
        <v>256</v>
      </c>
      <c r="Y9" s="2000"/>
      <c r="Z9" s="2091" t="s">
        <v>73</v>
      </c>
      <c r="AA9" s="2092"/>
      <c r="AB9" s="2028" t="s">
        <v>257</v>
      </c>
      <c r="AC9" s="1475"/>
      <c r="AD9" s="2028" t="s">
        <v>256</v>
      </c>
      <c r="AE9" s="2000"/>
      <c r="AF9" s="2091" t="s">
        <v>73</v>
      </c>
      <c r="AG9" s="2092"/>
      <c r="AH9" s="2000" t="s">
        <v>257</v>
      </c>
      <c r="AI9" s="2028"/>
      <c r="AJ9" s="1493"/>
    </row>
    <row r="10" spans="1:64" ht="22.5" customHeight="1">
      <c r="D10" s="2074"/>
      <c r="E10" s="2074"/>
      <c r="F10" s="2095"/>
      <c r="G10" s="2095"/>
      <c r="H10" s="2096"/>
      <c r="I10" s="2097"/>
      <c r="J10" s="2091"/>
      <c r="K10" s="1478"/>
      <c r="L10" s="1497" t="s">
        <v>258</v>
      </c>
      <c r="M10" s="1492" t="s">
        <v>259</v>
      </c>
      <c r="N10" s="2093"/>
      <c r="O10" s="2094"/>
      <c r="P10" s="2074"/>
      <c r="Q10" s="1475"/>
      <c r="R10" s="1497" t="s">
        <v>258</v>
      </c>
      <c r="S10" s="1492" t="s">
        <v>259</v>
      </c>
      <c r="T10" s="2093"/>
      <c r="U10" s="2094"/>
      <c r="V10" s="2074"/>
      <c r="W10" s="1475"/>
      <c r="X10" s="1497" t="s">
        <v>258</v>
      </c>
      <c r="Y10" s="1492" t="s">
        <v>259</v>
      </c>
      <c r="Z10" s="2093"/>
      <c r="AA10" s="2094"/>
      <c r="AB10" s="2074"/>
      <c r="AC10" s="1475"/>
      <c r="AD10" s="1497" t="s">
        <v>258</v>
      </c>
      <c r="AE10" s="1492" t="s">
        <v>259</v>
      </c>
      <c r="AF10" s="2093"/>
      <c r="AG10" s="2094"/>
      <c r="AH10" s="2091"/>
      <c r="AI10" s="2074"/>
      <c r="AJ10" s="1493"/>
      <c r="AK10" s="172" t="s">
        <v>260</v>
      </c>
      <c r="AL10" s="172" t="s">
        <v>112</v>
      </c>
    </row>
    <row r="11" spans="1:64" ht="14.25" customHeight="1">
      <c r="D11" s="2082" t="s">
        <v>91</v>
      </c>
      <c r="E11" s="2078" t="s">
        <v>261</v>
      </c>
      <c r="F11" s="2078" t="s">
        <v>262</v>
      </c>
      <c r="G11" s="2084" t="s">
        <v>48</v>
      </c>
      <c r="H11" s="1518"/>
      <c r="I11" s="2080"/>
      <c r="J11" s="2053"/>
      <c r="K11" s="1426"/>
      <c r="L11" s="2036"/>
      <c r="M11" s="2036"/>
      <c r="N11" s="1503"/>
      <c r="O11" s="2036"/>
      <c r="P11" s="2053"/>
      <c r="Q11" s="1504"/>
      <c r="R11" s="2036"/>
      <c r="S11" s="2036"/>
      <c r="T11" s="1505"/>
      <c r="U11" s="2036"/>
      <c r="V11" s="2053"/>
      <c r="W11" s="1506"/>
      <c r="X11" s="2036"/>
      <c r="Y11" s="2036"/>
      <c r="Z11" s="1503"/>
      <c r="AA11" s="2036"/>
      <c r="AB11" s="2053"/>
      <c r="AC11" s="1507"/>
      <c r="AD11" s="2036"/>
      <c r="AE11" s="2036"/>
      <c r="AF11" s="1425"/>
      <c r="AG11" s="1425"/>
      <c r="AH11" s="1508"/>
      <c r="AI11" s="1217"/>
      <c r="AJ11" s="1493"/>
    </row>
    <row r="12" spans="1:64" ht="14.25" customHeight="1">
      <c r="D12" s="2082"/>
      <c r="E12" s="2078"/>
      <c r="F12" s="2078"/>
      <c r="G12" s="2085"/>
      <c r="H12" s="1519"/>
      <c r="I12" s="2081"/>
      <c r="J12" s="2054"/>
      <c r="K12" s="1527"/>
      <c r="L12" s="2037"/>
      <c r="M12" s="2037"/>
      <c r="N12" s="1509"/>
      <c r="O12" s="2037"/>
      <c r="P12" s="2054"/>
      <c r="Q12" s="1510"/>
      <c r="R12" s="2037"/>
      <c r="S12" s="2037"/>
      <c r="T12" s="1511"/>
      <c r="U12" s="2037"/>
      <c r="V12" s="2054"/>
      <c r="W12" s="1512"/>
      <c r="X12" s="2037"/>
      <c r="Y12" s="2037"/>
      <c r="Z12" s="1509"/>
      <c r="AA12" s="2037"/>
      <c r="AB12" s="2054"/>
      <c r="AC12" s="1513"/>
      <c r="AD12" s="2037"/>
      <c r="AE12" s="2037"/>
      <c r="AF12" s="1514"/>
      <c r="AG12" s="1514"/>
      <c r="AH12" s="2076"/>
      <c r="AI12" s="2077"/>
      <c r="AJ12" s="1493"/>
    </row>
    <row r="13" spans="1:64" ht="14.25" customHeight="1">
      <c r="D13" s="2082"/>
      <c r="E13" s="2078"/>
      <c r="F13" s="2078"/>
      <c r="G13" s="2085"/>
      <c r="H13" s="1519"/>
      <c r="I13" s="2081"/>
      <c r="J13" s="2054"/>
      <c r="K13" s="1527"/>
      <c r="L13" s="2037"/>
      <c r="M13" s="2037"/>
      <c r="N13" s="1509"/>
      <c r="O13" s="2037"/>
      <c r="P13" s="2054"/>
      <c r="Q13" s="1510"/>
      <c r="R13" s="2037"/>
      <c r="S13" s="2037"/>
      <c r="T13" s="1511"/>
      <c r="U13" s="2037"/>
      <c r="V13" s="2054"/>
      <c r="W13" s="1512"/>
      <c r="X13" s="2037"/>
      <c r="Y13" s="2037"/>
      <c r="Z13" s="1424"/>
      <c r="AA13" s="1514"/>
      <c r="AB13" s="2076"/>
      <c r="AC13" s="2076"/>
      <c r="AD13" s="2076"/>
      <c r="AE13" s="2076"/>
      <c r="AF13" s="2076"/>
      <c r="AG13" s="2076"/>
      <c r="AH13" s="2076"/>
      <c r="AI13" s="2077"/>
      <c r="AJ13" s="1493"/>
    </row>
    <row r="14" spans="1:64" ht="14.25" customHeight="1">
      <c r="D14" s="2082"/>
      <c r="E14" s="2078"/>
      <c r="F14" s="2078"/>
      <c r="G14" s="2085"/>
      <c r="H14" s="1519"/>
      <c r="I14" s="2081"/>
      <c r="J14" s="2054"/>
      <c r="K14" s="1527"/>
      <c r="L14" s="2037"/>
      <c r="M14" s="2037"/>
      <c r="N14" s="1509"/>
      <c r="O14" s="2037"/>
      <c r="P14" s="2054"/>
      <c r="Q14" s="1510"/>
      <c r="R14" s="2037"/>
      <c r="S14" s="2037"/>
      <c r="T14" s="1515"/>
      <c r="U14" s="1516"/>
      <c r="V14" s="2076"/>
      <c r="W14" s="2076"/>
      <c r="X14" s="2076"/>
      <c r="Y14" s="2076"/>
      <c r="Z14" s="2076"/>
      <c r="AA14" s="2076"/>
      <c r="AB14" s="2076"/>
      <c r="AC14" s="2076"/>
      <c r="AD14" s="2076"/>
      <c r="AE14" s="2076"/>
      <c r="AF14" s="2076"/>
      <c r="AG14" s="2076"/>
      <c r="AH14" s="2076"/>
      <c r="AI14" s="2077"/>
      <c r="AJ14" s="1493"/>
    </row>
    <row r="15" spans="1:64" ht="11.25" customHeight="1">
      <c r="D15" s="2082"/>
      <c r="E15" s="2078"/>
      <c r="F15" s="2078"/>
      <c r="G15" s="2085"/>
      <c r="H15" s="1520"/>
      <c r="I15" s="2081"/>
      <c r="J15" s="2054"/>
      <c r="K15" s="1527"/>
      <c r="L15" s="2037"/>
      <c r="M15" s="2037"/>
      <c r="N15" s="1514"/>
      <c r="O15" s="1514"/>
      <c r="P15" s="2076"/>
      <c r="Q15" s="2076"/>
      <c r="R15" s="2076"/>
      <c r="S15" s="2076"/>
      <c r="T15" s="2076"/>
      <c r="U15" s="2076"/>
      <c r="V15" s="2076"/>
      <c r="W15" s="2076"/>
      <c r="X15" s="2076"/>
      <c r="Y15" s="2076"/>
      <c r="Z15" s="2076"/>
      <c r="AA15" s="2076"/>
      <c r="AB15" s="2076"/>
      <c r="AC15" s="2076"/>
      <c r="AD15" s="2076"/>
      <c r="AE15" s="2076"/>
      <c r="AF15" s="2076"/>
      <c r="AG15" s="2076"/>
      <c r="AH15" s="2076"/>
      <c r="AI15" s="2077"/>
      <c r="AJ15" s="1493"/>
    </row>
    <row r="16" spans="1:64" s="1853" customFormat="1" ht="11.25" customHeight="1">
      <c r="D16" s="2088"/>
      <c r="E16" s="2089"/>
      <c r="F16" s="2079"/>
      <c r="G16" s="2014"/>
      <c r="H16" s="1517"/>
      <c r="I16" s="1521"/>
      <c r="J16" s="2086"/>
      <c r="K16" s="2086"/>
      <c r="L16" s="2086"/>
      <c r="M16" s="2086"/>
      <c r="N16" s="2086"/>
      <c r="O16" s="2086"/>
      <c r="P16" s="2086"/>
      <c r="Q16" s="2086"/>
      <c r="R16" s="2086"/>
      <c r="S16" s="2086"/>
      <c r="T16" s="2086"/>
      <c r="U16" s="2086"/>
      <c r="V16" s="2086"/>
      <c r="W16" s="2086"/>
      <c r="X16" s="2086"/>
      <c r="Y16" s="2086"/>
      <c r="Z16" s="2086"/>
      <c r="AA16" s="2086"/>
      <c r="AB16" s="2086"/>
      <c r="AC16" s="2086"/>
      <c r="AD16" s="2086"/>
      <c r="AE16" s="2086"/>
      <c r="AF16" s="2086"/>
      <c r="AG16" s="2086"/>
      <c r="AH16" s="2086"/>
      <c r="AI16" s="2087"/>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2" t="s">
        <v>92</v>
      </c>
      <c r="E17" s="2078" t="s">
        <v>261</v>
      </c>
      <c r="F17" s="2078" t="s">
        <v>263</v>
      </c>
      <c r="G17" s="2084" t="s">
        <v>48</v>
      </c>
      <c r="H17" s="1518"/>
      <c r="I17" s="2080"/>
      <c r="J17" s="2053"/>
      <c r="K17" s="1426"/>
      <c r="L17" s="2036"/>
      <c r="M17" s="2036"/>
      <c r="N17" s="1503"/>
      <c r="O17" s="2036"/>
      <c r="P17" s="2053"/>
      <c r="Q17" s="1504"/>
      <c r="R17" s="2036"/>
      <c r="S17" s="2036"/>
      <c r="T17" s="1505"/>
      <c r="U17" s="2036"/>
      <c r="V17" s="2053"/>
      <c r="W17" s="1506"/>
      <c r="X17" s="2036"/>
      <c r="Y17" s="2036"/>
      <c r="Z17" s="1503"/>
      <c r="AA17" s="2036"/>
      <c r="AB17" s="2053"/>
      <c r="AC17" s="1507"/>
      <c r="AD17" s="2036"/>
      <c r="AE17" s="2036"/>
      <c r="AF17" s="1425"/>
      <c r="AG17" s="1425"/>
      <c r="AH17" s="1508"/>
      <c r="AI17" s="1217"/>
      <c r="AJ17" s="1493"/>
    </row>
    <row r="18" spans="4:64" ht="14.25" customHeight="1">
      <c r="D18" s="2082"/>
      <c r="E18" s="2078"/>
      <c r="F18" s="2078"/>
      <c r="G18" s="2085"/>
      <c r="H18" s="1519"/>
      <c r="I18" s="2081"/>
      <c r="J18" s="2054"/>
      <c r="K18" s="1502"/>
      <c r="L18" s="2037"/>
      <c r="M18" s="2037"/>
      <c r="N18" s="1509"/>
      <c r="O18" s="2037"/>
      <c r="P18" s="2054"/>
      <c r="Q18" s="1510"/>
      <c r="R18" s="2037"/>
      <c r="S18" s="2037"/>
      <c r="T18" s="1511"/>
      <c r="U18" s="2037"/>
      <c r="V18" s="2054"/>
      <c r="W18" s="1512"/>
      <c r="X18" s="2037"/>
      <c r="Y18" s="2037"/>
      <c r="Z18" s="1509"/>
      <c r="AA18" s="2037"/>
      <c r="AB18" s="2054"/>
      <c r="AC18" s="1513"/>
      <c r="AD18" s="2037"/>
      <c r="AE18" s="2037"/>
      <c r="AF18" s="1514"/>
      <c r="AG18" s="1514"/>
      <c r="AH18" s="2076"/>
      <c r="AI18" s="2077"/>
      <c r="AJ18" s="1493"/>
    </row>
    <row r="19" spans="4:64" ht="14.25" customHeight="1">
      <c r="D19" s="2082"/>
      <c r="E19" s="2078"/>
      <c r="F19" s="2078"/>
      <c r="G19" s="2085"/>
      <c r="H19" s="1519"/>
      <c r="I19" s="2081"/>
      <c r="J19" s="2054"/>
      <c r="K19" s="1502"/>
      <c r="L19" s="2037"/>
      <c r="M19" s="2037"/>
      <c r="N19" s="1509"/>
      <c r="O19" s="2037"/>
      <c r="P19" s="2054"/>
      <c r="Q19" s="1510"/>
      <c r="R19" s="2037"/>
      <c r="S19" s="2037"/>
      <c r="T19" s="1511"/>
      <c r="U19" s="2037"/>
      <c r="V19" s="2054"/>
      <c r="W19" s="1512"/>
      <c r="X19" s="2037"/>
      <c r="Y19" s="2037"/>
      <c r="Z19" s="1424"/>
      <c r="AA19" s="1514"/>
      <c r="AB19" s="2076"/>
      <c r="AC19" s="2076"/>
      <c r="AD19" s="2076"/>
      <c r="AE19" s="2076"/>
      <c r="AF19" s="2076"/>
      <c r="AG19" s="2076"/>
      <c r="AH19" s="2076"/>
      <c r="AI19" s="2077"/>
      <c r="AJ19" s="1493"/>
    </row>
    <row r="20" spans="4:64" ht="14.25" customHeight="1">
      <c r="D20" s="2082"/>
      <c r="E20" s="2078"/>
      <c r="F20" s="2078"/>
      <c r="G20" s="2085"/>
      <c r="H20" s="1519"/>
      <c r="I20" s="2081"/>
      <c r="J20" s="2054"/>
      <c r="K20" s="1502"/>
      <c r="L20" s="2037"/>
      <c r="M20" s="2037"/>
      <c r="N20" s="1509"/>
      <c r="O20" s="2037"/>
      <c r="P20" s="2054"/>
      <c r="Q20" s="1510"/>
      <c r="R20" s="2037"/>
      <c r="S20" s="2037"/>
      <c r="T20" s="1515"/>
      <c r="U20" s="1516"/>
      <c r="V20" s="2076"/>
      <c r="W20" s="2076"/>
      <c r="X20" s="2076"/>
      <c r="Y20" s="2076"/>
      <c r="Z20" s="2076"/>
      <c r="AA20" s="2076"/>
      <c r="AB20" s="2076"/>
      <c r="AC20" s="2076"/>
      <c r="AD20" s="2076"/>
      <c r="AE20" s="2076"/>
      <c r="AF20" s="2076"/>
      <c r="AG20" s="2076"/>
      <c r="AH20" s="2076"/>
      <c r="AI20" s="2077"/>
      <c r="AJ20" s="1493"/>
    </row>
    <row r="21" spans="4:64" ht="11.25" customHeight="1">
      <c r="D21" s="2082"/>
      <c r="E21" s="2078"/>
      <c r="F21" s="2078"/>
      <c r="G21" s="2085"/>
      <c r="H21" s="1520"/>
      <c r="I21" s="2081"/>
      <c r="J21" s="2054"/>
      <c r="K21" s="1502"/>
      <c r="L21" s="2037"/>
      <c r="M21" s="2037"/>
      <c r="N21" s="1514"/>
      <c r="O21" s="1514"/>
      <c r="P21" s="2076"/>
      <c r="Q21" s="2076"/>
      <c r="R21" s="2076"/>
      <c r="S21" s="2076"/>
      <c r="T21" s="2076"/>
      <c r="U21" s="2076"/>
      <c r="V21" s="2076"/>
      <c r="W21" s="2076"/>
      <c r="X21" s="2076"/>
      <c r="Y21" s="2076"/>
      <c r="Z21" s="2076"/>
      <c r="AA21" s="2076"/>
      <c r="AB21" s="2076"/>
      <c r="AC21" s="2076"/>
      <c r="AD21" s="2076"/>
      <c r="AE21" s="2076"/>
      <c r="AF21" s="2076"/>
      <c r="AG21" s="2076"/>
      <c r="AH21" s="2076"/>
      <c r="AI21" s="2077"/>
      <c r="AJ21" s="1493"/>
    </row>
    <row r="22" spans="4:64" s="1853" customFormat="1" ht="11.25" customHeight="1">
      <c r="D22" s="2088"/>
      <c r="E22" s="2089"/>
      <c r="F22" s="2079"/>
      <c r="G22" s="2014"/>
      <c r="H22" s="1517"/>
      <c r="I22" s="1521"/>
      <c r="J22" s="2086"/>
      <c r="K22" s="2086"/>
      <c r="L22" s="2086"/>
      <c r="M22" s="2086"/>
      <c r="N22" s="2086"/>
      <c r="O22" s="2086"/>
      <c r="P22" s="2086"/>
      <c r="Q22" s="2086"/>
      <c r="R22" s="2086"/>
      <c r="S22" s="2086"/>
      <c r="T22" s="2086"/>
      <c r="U22" s="2086"/>
      <c r="V22" s="2086"/>
      <c r="W22" s="2086"/>
      <c r="X22" s="2086"/>
      <c r="Y22" s="2086"/>
      <c r="Z22" s="2086"/>
      <c r="AA22" s="2086"/>
      <c r="AB22" s="2086"/>
      <c r="AC22" s="2086"/>
      <c r="AD22" s="2086"/>
      <c r="AE22" s="2086"/>
      <c r="AF22" s="2086"/>
      <c r="AG22" s="2086"/>
      <c r="AH22" s="2086"/>
      <c r="AI22" s="2087"/>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2" t="s">
        <v>75</v>
      </c>
      <c r="E23" s="2078" t="s">
        <v>261</v>
      </c>
      <c r="F23" s="2078" t="s">
        <v>264</v>
      </c>
      <c r="G23" s="2084" t="s">
        <v>48</v>
      </c>
      <c r="H23" s="1518"/>
      <c r="I23" s="2080"/>
      <c r="J23" s="2053"/>
      <c r="K23" s="1426"/>
      <c r="L23" s="2036"/>
      <c r="M23" s="2036"/>
      <c r="N23" s="1503"/>
      <c r="O23" s="2036"/>
      <c r="P23" s="2053"/>
      <c r="Q23" s="1504"/>
      <c r="R23" s="2036"/>
      <c r="S23" s="2036"/>
      <c r="T23" s="1505"/>
      <c r="U23" s="2036"/>
      <c r="V23" s="2053"/>
      <c r="W23" s="1506"/>
      <c r="X23" s="2036"/>
      <c r="Y23" s="2036"/>
      <c r="Z23" s="1503"/>
      <c r="AA23" s="2036"/>
      <c r="AB23" s="2053"/>
      <c r="AC23" s="1507"/>
      <c r="AD23" s="2036"/>
      <c r="AE23" s="2036"/>
      <c r="AF23" s="1425"/>
      <c r="AG23" s="1425"/>
      <c r="AH23" s="1508"/>
      <c r="AI23" s="1217"/>
      <c r="AJ23" s="1493"/>
      <c r="AK23" s="224" t="s">
        <v>83</v>
      </c>
    </row>
    <row r="24" spans="4:64" ht="14.25" customHeight="1">
      <c r="D24" s="2082"/>
      <c r="E24" s="2078"/>
      <c r="F24" s="2078"/>
      <c r="G24" s="2085"/>
      <c r="H24" s="1519"/>
      <c r="I24" s="2081"/>
      <c r="J24" s="2054"/>
      <c r="K24" s="1527"/>
      <c r="L24" s="2037"/>
      <c r="M24" s="2037"/>
      <c r="N24" s="1509"/>
      <c r="O24" s="2037"/>
      <c r="P24" s="2054"/>
      <c r="Q24" s="1510"/>
      <c r="R24" s="2037"/>
      <c r="S24" s="2037"/>
      <c r="T24" s="1511"/>
      <c r="U24" s="2037"/>
      <c r="V24" s="2054"/>
      <c r="W24" s="1512"/>
      <c r="X24" s="2037"/>
      <c r="Y24" s="2037"/>
      <c r="Z24" s="1509"/>
      <c r="AA24" s="2037"/>
      <c r="AB24" s="2054"/>
      <c r="AC24" s="1513"/>
      <c r="AD24" s="2037"/>
      <c r="AE24" s="2037"/>
      <c r="AF24" s="1514"/>
      <c r="AG24" s="1514"/>
      <c r="AH24" s="2076"/>
      <c r="AI24" s="2077"/>
      <c r="AJ24" s="1493"/>
    </row>
    <row r="25" spans="4:64" ht="14.25" customHeight="1">
      <c r="D25" s="2082"/>
      <c r="E25" s="2078"/>
      <c r="F25" s="2078"/>
      <c r="G25" s="2085"/>
      <c r="H25" s="1519"/>
      <c r="I25" s="2081"/>
      <c r="J25" s="2054"/>
      <c r="K25" s="1527"/>
      <c r="L25" s="2037"/>
      <c r="M25" s="2037"/>
      <c r="N25" s="1509"/>
      <c r="O25" s="2037"/>
      <c r="P25" s="2054"/>
      <c r="Q25" s="1510"/>
      <c r="R25" s="2037"/>
      <c r="S25" s="2037"/>
      <c r="T25" s="1511"/>
      <c r="U25" s="2037"/>
      <c r="V25" s="2054"/>
      <c r="W25" s="1512"/>
      <c r="X25" s="2037"/>
      <c r="Y25" s="2037"/>
      <c r="Z25" s="1424"/>
      <c r="AA25" s="1514"/>
      <c r="AB25" s="2076"/>
      <c r="AC25" s="2076"/>
      <c r="AD25" s="2076"/>
      <c r="AE25" s="2076"/>
      <c r="AF25" s="2076"/>
      <c r="AG25" s="2076"/>
      <c r="AH25" s="2076"/>
      <c r="AI25" s="2077"/>
      <c r="AJ25" s="1493"/>
    </row>
    <row r="26" spans="4:64" ht="14.25" customHeight="1">
      <c r="D26" s="2082"/>
      <c r="E26" s="2078"/>
      <c r="F26" s="2078"/>
      <c r="G26" s="2085"/>
      <c r="H26" s="1519"/>
      <c r="I26" s="2081"/>
      <c r="J26" s="2054"/>
      <c r="K26" s="1527"/>
      <c r="L26" s="2037"/>
      <c r="M26" s="2037"/>
      <c r="N26" s="1509"/>
      <c r="O26" s="2037"/>
      <c r="P26" s="2054"/>
      <c r="Q26" s="1510"/>
      <c r="R26" s="2037"/>
      <c r="S26" s="2037"/>
      <c r="T26" s="1515"/>
      <c r="U26" s="1516"/>
      <c r="V26" s="2076"/>
      <c r="W26" s="2076"/>
      <c r="X26" s="2076"/>
      <c r="Y26" s="2076"/>
      <c r="Z26" s="2076"/>
      <c r="AA26" s="2076"/>
      <c r="AB26" s="2076"/>
      <c r="AC26" s="2076"/>
      <c r="AD26" s="2076"/>
      <c r="AE26" s="2076"/>
      <c r="AF26" s="2076"/>
      <c r="AG26" s="2076"/>
      <c r="AH26" s="2076"/>
      <c r="AI26" s="2077"/>
      <c r="AJ26" s="1493"/>
    </row>
    <row r="27" spans="4:64" ht="11.25" customHeight="1">
      <c r="D27" s="2082"/>
      <c r="E27" s="2078"/>
      <c r="F27" s="2078"/>
      <c r="G27" s="2085"/>
      <c r="H27" s="1520"/>
      <c r="I27" s="2081"/>
      <c r="J27" s="2054"/>
      <c r="K27" s="1527"/>
      <c r="L27" s="2037"/>
      <c r="M27" s="2037"/>
      <c r="N27" s="1514"/>
      <c r="O27" s="1514"/>
      <c r="P27" s="2076"/>
      <c r="Q27" s="2076"/>
      <c r="R27" s="2076"/>
      <c r="S27" s="2076"/>
      <c r="T27" s="2076"/>
      <c r="U27" s="2076"/>
      <c r="V27" s="2076"/>
      <c r="W27" s="2076"/>
      <c r="X27" s="2076"/>
      <c r="Y27" s="2076"/>
      <c r="Z27" s="2076"/>
      <c r="AA27" s="2076"/>
      <c r="AB27" s="2076"/>
      <c r="AC27" s="2076"/>
      <c r="AD27" s="2076"/>
      <c r="AE27" s="2076"/>
      <c r="AF27" s="2076"/>
      <c r="AG27" s="2076"/>
      <c r="AH27" s="2076"/>
      <c r="AI27" s="2077"/>
      <c r="AJ27" s="1493"/>
    </row>
    <row r="28" spans="4:64" s="1853" customFormat="1" ht="11.25" customHeight="1">
      <c r="D28" s="2088"/>
      <c r="E28" s="2089"/>
      <c r="F28" s="2079"/>
      <c r="G28" s="2014"/>
      <c r="H28" s="1517"/>
      <c r="I28" s="1521"/>
      <c r="J28" s="2086"/>
      <c r="K28" s="2086"/>
      <c r="L28" s="2086"/>
      <c r="M28" s="2086"/>
      <c r="N28" s="2086"/>
      <c r="O28" s="2086"/>
      <c r="P28" s="2086"/>
      <c r="Q28" s="2086"/>
      <c r="R28" s="2086"/>
      <c r="S28" s="2086"/>
      <c r="T28" s="2086"/>
      <c r="U28" s="2086"/>
      <c r="V28" s="2086"/>
      <c r="W28" s="2086"/>
      <c r="X28" s="2086"/>
      <c r="Y28" s="2086"/>
      <c r="Z28" s="2086"/>
      <c r="AA28" s="2086"/>
      <c r="AB28" s="2086"/>
      <c r="AC28" s="2086"/>
      <c r="AD28" s="2086"/>
      <c r="AE28" s="2086"/>
      <c r="AF28" s="2086"/>
      <c r="AG28" s="2086"/>
      <c r="AH28" s="2086"/>
      <c r="AI28" s="2087"/>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2" t="s">
        <v>76</v>
      </c>
      <c r="E29" s="2078" t="s">
        <v>261</v>
      </c>
      <c r="F29" s="2078" t="s">
        <v>265</v>
      </c>
      <c r="G29" s="2084" t="s">
        <v>48</v>
      </c>
      <c r="H29" s="1518"/>
      <c r="I29" s="2080"/>
      <c r="J29" s="2053"/>
      <c r="K29" s="1426"/>
      <c r="L29" s="2036"/>
      <c r="M29" s="2036"/>
      <c r="N29" s="1503"/>
      <c r="O29" s="2036"/>
      <c r="P29" s="2053"/>
      <c r="Q29" s="1504"/>
      <c r="R29" s="2036"/>
      <c r="S29" s="2036"/>
      <c r="T29" s="1505"/>
      <c r="U29" s="2036"/>
      <c r="V29" s="2053"/>
      <c r="W29" s="1506"/>
      <c r="X29" s="2036"/>
      <c r="Y29" s="2036"/>
      <c r="Z29" s="1503"/>
      <c r="AA29" s="2036"/>
      <c r="AB29" s="2053"/>
      <c r="AC29" s="1507"/>
      <c r="AD29" s="2036"/>
      <c r="AE29" s="2036"/>
      <c r="AF29" s="1425"/>
      <c r="AG29" s="1425"/>
      <c r="AH29" s="1508"/>
      <c r="AI29" s="1217"/>
      <c r="AJ29" s="1493"/>
    </row>
    <row r="30" spans="4:64" ht="14.25" customHeight="1">
      <c r="D30" s="2082"/>
      <c r="E30" s="2078"/>
      <c r="F30" s="2078"/>
      <c r="G30" s="2085"/>
      <c r="H30" s="1519"/>
      <c r="I30" s="2081"/>
      <c r="J30" s="2054"/>
      <c r="K30" s="1502"/>
      <c r="L30" s="2037"/>
      <c r="M30" s="2037"/>
      <c r="N30" s="1509"/>
      <c r="O30" s="2037"/>
      <c r="P30" s="2054"/>
      <c r="Q30" s="1510"/>
      <c r="R30" s="2037"/>
      <c r="S30" s="2037"/>
      <c r="T30" s="1511"/>
      <c r="U30" s="2037"/>
      <c r="V30" s="2054"/>
      <c r="W30" s="1512"/>
      <c r="X30" s="2037"/>
      <c r="Y30" s="2037"/>
      <c r="Z30" s="1509"/>
      <c r="AA30" s="2037"/>
      <c r="AB30" s="2054"/>
      <c r="AC30" s="1513"/>
      <c r="AD30" s="2037"/>
      <c r="AE30" s="2037"/>
      <c r="AF30" s="1514"/>
      <c r="AG30" s="1514"/>
      <c r="AH30" s="2076"/>
      <c r="AI30" s="2077"/>
      <c r="AJ30" s="1493"/>
    </row>
    <row r="31" spans="4:64" ht="14.25" customHeight="1">
      <c r="D31" s="2082"/>
      <c r="E31" s="2078"/>
      <c r="F31" s="2078"/>
      <c r="G31" s="2085"/>
      <c r="H31" s="1519"/>
      <c r="I31" s="2081"/>
      <c r="J31" s="2054"/>
      <c r="K31" s="1502"/>
      <c r="L31" s="2037"/>
      <c r="M31" s="2037"/>
      <c r="N31" s="1509"/>
      <c r="O31" s="2037"/>
      <c r="P31" s="2054"/>
      <c r="Q31" s="1510"/>
      <c r="R31" s="2037"/>
      <c r="S31" s="2037"/>
      <c r="T31" s="1511"/>
      <c r="U31" s="2037"/>
      <c r="V31" s="2054"/>
      <c r="W31" s="1512"/>
      <c r="X31" s="2037"/>
      <c r="Y31" s="2037"/>
      <c r="Z31" s="1424"/>
      <c r="AA31" s="1514"/>
      <c r="AB31" s="2076"/>
      <c r="AC31" s="2076"/>
      <c r="AD31" s="2076"/>
      <c r="AE31" s="2076"/>
      <c r="AF31" s="2076"/>
      <c r="AG31" s="2076"/>
      <c r="AH31" s="2076"/>
      <c r="AI31" s="2077"/>
      <c r="AJ31" s="1493"/>
    </row>
    <row r="32" spans="4:64" ht="14.25" customHeight="1">
      <c r="D32" s="2082"/>
      <c r="E32" s="2078"/>
      <c r="F32" s="2078"/>
      <c r="G32" s="2085"/>
      <c r="H32" s="1519"/>
      <c r="I32" s="2081"/>
      <c r="J32" s="2054"/>
      <c r="K32" s="1502"/>
      <c r="L32" s="2037"/>
      <c r="M32" s="2037"/>
      <c r="N32" s="1509"/>
      <c r="O32" s="2037"/>
      <c r="P32" s="2054"/>
      <c r="Q32" s="1510"/>
      <c r="R32" s="2037"/>
      <c r="S32" s="2037"/>
      <c r="T32" s="1515"/>
      <c r="U32" s="1516"/>
      <c r="V32" s="2076"/>
      <c r="W32" s="2076"/>
      <c r="X32" s="2076"/>
      <c r="Y32" s="2076"/>
      <c r="Z32" s="2076"/>
      <c r="AA32" s="2076"/>
      <c r="AB32" s="2076"/>
      <c r="AC32" s="2076"/>
      <c r="AD32" s="2076"/>
      <c r="AE32" s="2076"/>
      <c r="AF32" s="2076"/>
      <c r="AG32" s="2076"/>
      <c r="AH32" s="2076"/>
      <c r="AI32" s="2077"/>
      <c r="AJ32" s="1493"/>
    </row>
    <row r="33" spans="4:64" ht="11.25" customHeight="1">
      <c r="D33" s="2082"/>
      <c r="E33" s="2078"/>
      <c r="F33" s="2078"/>
      <c r="G33" s="2085"/>
      <c r="H33" s="1520"/>
      <c r="I33" s="2081"/>
      <c r="J33" s="2054"/>
      <c r="K33" s="1502"/>
      <c r="L33" s="2037"/>
      <c r="M33" s="2037"/>
      <c r="N33" s="1514"/>
      <c r="O33" s="1514"/>
      <c r="P33" s="2076"/>
      <c r="Q33" s="2076"/>
      <c r="R33" s="2076"/>
      <c r="S33" s="2076"/>
      <c r="T33" s="2076"/>
      <c r="U33" s="2076"/>
      <c r="V33" s="2076"/>
      <c r="W33" s="2076"/>
      <c r="X33" s="2076"/>
      <c r="Y33" s="2076"/>
      <c r="Z33" s="2076"/>
      <c r="AA33" s="2076"/>
      <c r="AB33" s="2076"/>
      <c r="AC33" s="2076"/>
      <c r="AD33" s="2076"/>
      <c r="AE33" s="2076"/>
      <c r="AF33" s="2076"/>
      <c r="AG33" s="2076"/>
      <c r="AH33" s="2076"/>
      <c r="AI33" s="2077"/>
      <c r="AJ33" s="1493"/>
    </row>
    <row r="34" spans="4:64" s="1853" customFormat="1" ht="11.25" customHeight="1">
      <c r="D34" s="2088"/>
      <c r="E34" s="2089"/>
      <c r="F34" s="2079"/>
      <c r="G34" s="2014"/>
      <c r="H34" s="1517"/>
      <c r="I34" s="1521"/>
      <c r="J34" s="2086"/>
      <c r="K34" s="2086"/>
      <c r="L34" s="2086"/>
      <c r="M34" s="2086"/>
      <c r="N34" s="2086"/>
      <c r="O34" s="2086"/>
      <c r="P34" s="2086"/>
      <c r="Q34" s="2086"/>
      <c r="R34" s="2086"/>
      <c r="S34" s="2086"/>
      <c r="T34" s="2086"/>
      <c r="U34" s="2086"/>
      <c r="V34" s="2086"/>
      <c r="W34" s="2086"/>
      <c r="X34" s="2086"/>
      <c r="Y34" s="2086"/>
      <c r="Z34" s="2086"/>
      <c r="AA34" s="2086"/>
      <c r="AB34" s="2086"/>
      <c r="AC34" s="2086"/>
      <c r="AD34" s="2086"/>
      <c r="AE34" s="2086"/>
      <c r="AF34" s="2086"/>
      <c r="AG34" s="2086"/>
      <c r="AH34" s="2086"/>
      <c r="AI34" s="2087"/>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2" t="s">
        <v>93</v>
      </c>
      <c r="E35" s="2078" t="s">
        <v>261</v>
      </c>
      <c r="F35" s="2078" t="s">
        <v>266</v>
      </c>
      <c r="G35" s="2084" t="s">
        <v>48</v>
      </c>
      <c r="H35" s="1518"/>
      <c r="I35" s="2080"/>
      <c r="J35" s="2053"/>
      <c r="K35" s="1426"/>
      <c r="L35" s="2036"/>
      <c r="M35" s="2036"/>
      <c r="N35" s="1503"/>
      <c r="O35" s="2036"/>
      <c r="P35" s="2053"/>
      <c r="Q35" s="1504"/>
      <c r="R35" s="2036"/>
      <c r="S35" s="2036"/>
      <c r="T35" s="1505"/>
      <c r="U35" s="2036"/>
      <c r="V35" s="2053"/>
      <c r="W35" s="1506"/>
      <c r="X35" s="2036"/>
      <c r="Y35" s="2036"/>
      <c r="Z35" s="1503"/>
      <c r="AA35" s="2036"/>
      <c r="AB35" s="2053"/>
      <c r="AC35" s="1507"/>
      <c r="AD35" s="2036"/>
      <c r="AE35" s="2036"/>
      <c r="AF35" s="1425"/>
      <c r="AG35" s="1425"/>
      <c r="AH35" s="1508"/>
      <c r="AI35" s="1217"/>
      <c r="AJ35" s="1493"/>
    </row>
    <row r="36" spans="4:64" ht="14.25" customHeight="1">
      <c r="D36" s="2082"/>
      <c r="E36" s="2078"/>
      <c r="F36" s="2078"/>
      <c r="G36" s="2085"/>
      <c r="H36" s="1519"/>
      <c r="I36" s="2081"/>
      <c r="J36" s="2054"/>
      <c r="K36" s="1502"/>
      <c r="L36" s="2037"/>
      <c r="M36" s="2037"/>
      <c r="N36" s="1509"/>
      <c r="O36" s="2037"/>
      <c r="P36" s="2054"/>
      <c r="Q36" s="1510"/>
      <c r="R36" s="2037"/>
      <c r="S36" s="2037"/>
      <c r="T36" s="1511"/>
      <c r="U36" s="2037"/>
      <c r="V36" s="2054"/>
      <c r="W36" s="1512"/>
      <c r="X36" s="2037"/>
      <c r="Y36" s="2037"/>
      <c r="Z36" s="1509"/>
      <c r="AA36" s="2037"/>
      <c r="AB36" s="2054"/>
      <c r="AC36" s="1513"/>
      <c r="AD36" s="2037"/>
      <c r="AE36" s="2037"/>
      <c r="AF36" s="1514"/>
      <c r="AG36" s="1514"/>
      <c r="AH36" s="2076"/>
      <c r="AI36" s="2077"/>
      <c r="AJ36" s="1493"/>
    </row>
    <row r="37" spans="4:64" ht="14.25" customHeight="1">
      <c r="D37" s="2082"/>
      <c r="E37" s="2078"/>
      <c r="F37" s="2078"/>
      <c r="G37" s="2085"/>
      <c r="H37" s="1519"/>
      <c r="I37" s="2081"/>
      <c r="J37" s="2054"/>
      <c r="K37" s="1502"/>
      <c r="L37" s="2037"/>
      <c r="M37" s="2037"/>
      <c r="N37" s="1509"/>
      <c r="O37" s="2037"/>
      <c r="P37" s="2054"/>
      <c r="Q37" s="1510"/>
      <c r="R37" s="2037"/>
      <c r="S37" s="2037"/>
      <c r="T37" s="1511"/>
      <c r="U37" s="2037"/>
      <c r="V37" s="2054"/>
      <c r="W37" s="1512"/>
      <c r="X37" s="2037"/>
      <c r="Y37" s="2037"/>
      <c r="Z37" s="1424"/>
      <c r="AA37" s="1514"/>
      <c r="AB37" s="2076"/>
      <c r="AC37" s="2076"/>
      <c r="AD37" s="2076"/>
      <c r="AE37" s="2076"/>
      <c r="AF37" s="2076"/>
      <c r="AG37" s="2076"/>
      <c r="AH37" s="2076"/>
      <c r="AI37" s="2077"/>
      <c r="AJ37" s="1493"/>
    </row>
    <row r="38" spans="4:64" ht="14.25" customHeight="1">
      <c r="D38" s="2082"/>
      <c r="E38" s="2078"/>
      <c r="F38" s="2078"/>
      <c r="G38" s="2085"/>
      <c r="H38" s="1519"/>
      <c r="I38" s="2081"/>
      <c r="J38" s="2054"/>
      <c r="K38" s="1502"/>
      <c r="L38" s="2037"/>
      <c r="M38" s="2037"/>
      <c r="N38" s="1509"/>
      <c r="O38" s="2037"/>
      <c r="P38" s="2054"/>
      <c r="Q38" s="1510"/>
      <c r="R38" s="2037"/>
      <c r="S38" s="2037"/>
      <c r="T38" s="1515"/>
      <c r="U38" s="1516"/>
      <c r="V38" s="2076"/>
      <c r="W38" s="2076"/>
      <c r="X38" s="2076"/>
      <c r="Y38" s="2076"/>
      <c r="Z38" s="2076"/>
      <c r="AA38" s="2076"/>
      <c r="AB38" s="2076"/>
      <c r="AC38" s="2076"/>
      <c r="AD38" s="2076"/>
      <c r="AE38" s="2076"/>
      <c r="AF38" s="2076"/>
      <c r="AG38" s="2076"/>
      <c r="AH38" s="2076"/>
      <c r="AI38" s="2077"/>
      <c r="AJ38" s="1493"/>
    </row>
    <row r="39" spans="4:64" ht="11.25" customHeight="1">
      <c r="D39" s="2082"/>
      <c r="E39" s="2078"/>
      <c r="F39" s="2078"/>
      <c r="G39" s="2085"/>
      <c r="H39" s="1520"/>
      <c r="I39" s="2081"/>
      <c r="J39" s="2054"/>
      <c r="K39" s="1502"/>
      <c r="L39" s="2037"/>
      <c r="M39" s="2037"/>
      <c r="N39" s="1514"/>
      <c r="O39" s="1514"/>
      <c r="P39" s="2076"/>
      <c r="Q39" s="2076"/>
      <c r="R39" s="2076"/>
      <c r="S39" s="2076"/>
      <c r="T39" s="2076"/>
      <c r="U39" s="2076"/>
      <c r="V39" s="2076"/>
      <c r="W39" s="2076"/>
      <c r="X39" s="2076"/>
      <c r="Y39" s="2076"/>
      <c r="Z39" s="2076"/>
      <c r="AA39" s="2076"/>
      <c r="AB39" s="2076"/>
      <c r="AC39" s="2076"/>
      <c r="AD39" s="2076"/>
      <c r="AE39" s="2076"/>
      <c r="AF39" s="2076"/>
      <c r="AG39" s="2076"/>
      <c r="AH39" s="2076"/>
      <c r="AI39" s="2077"/>
      <c r="AJ39" s="1493"/>
    </row>
    <row r="40" spans="4:64" s="1853" customFormat="1" ht="11.25" customHeight="1">
      <c r="D40" s="2082"/>
      <c r="E40" s="2078"/>
      <c r="F40" s="2083"/>
      <c r="G40" s="2014"/>
      <c r="H40" s="1517"/>
      <c r="I40" s="1521"/>
      <c r="J40" s="2086"/>
      <c r="K40" s="2086"/>
      <c r="L40" s="2086"/>
      <c r="M40" s="2086"/>
      <c r="N40" s="2086"/>
      <c r="O40" s="2086"/>
      <c r="P40" s="2086"/>
      <c r="Q40" s="2086"/>
      <c r="R40" s="2086"/>
      <c r="S40" s="2086"/>
      <c r="T40" s="2086"/>
      <c r="U40" s="2086"/>
      <c r="V40" s="2086"/>
      <c r="W40" s="2086"/>
      <c r="X40" s="2086"/>
      <c r="Y40" s="2086"/>
      <c r="Z40" s="2086"/>
      <c r="AA40" s="2086"/>
      <c r="AB40" s="2086"/>
      <c r="AC40" s="2086"/>
      <c r="AD40" s="2086"/>
      <c r="AE40" s="2086"/>
      <c r="AF40" s="2086"/>
      <c r="AG40" s="2086"/>
      <c r="AH40" s="2086"/>
      <c r="AI40" s="2087"/>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8" t="str">
        <f>ORG_INFO_NAME_FORM</f>
        <v>Форма 1. Информация об организации, осуществляющей холодное водоснабжение (общая информация)</v>
      </c>
      <c r="E4" s="2059"/>
      <c r="F4" s="2060"/>
      <c r="I4" s="633"/>
    </row>
    <row r="5" spans="1:9" ht="17.25" customHeight="1">
      <c r="D5" s="2075" t="str">
        <f>IF(org=0,"Не определено",org)</f>
        <v>ООО "Горводоканал"</v>
      </c>
      <c r="E5" s="2075"/>
      <c r="F5" s="2075"/>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4" t="s">
        <v>322</v>
      </c>
      <c r="I1" s="2114"/>
      <c r="J1" s="2114"/>
      <c r="K1" s="2114"/>
      <c r="L1" s="2114"/>
      <c r="M1" s="2114"/>
      <c r="N1" s="2114"/>
      <c r="O1" s="2114"/>
      <c r="P1" s="2114"/>
      <c r="Q1" s="2114"/>
      <c r="R1" s="2114"/>
      <c r="T1" s="2114" t="s">
        <v>323</v>
      </c>
      <c r="U1" s="2114"/>
      <c r="V1" s="2114"/>
      <c r="X1" s="2114" t="s">
        <v>324</v>
      </c>
      <c r="Y1" s="2114"/>
      <c r="Z1" s="2114"/>
      <c r="AB1" s="2114" t="s">
        <v>325</v>
      </c>
      <c r="AC1" s="211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8" t="str">
        <f>ORG_VD_NAME_FORM</f>
        <v>Форма 1. Информация об организации, осуществляющей холодное водоснабжение (общая информация)</v>
      </c>
      <c r="E4" s="2059"/>
      <c r="F4" s="2059"/>
      <c r="G4" s="2059"/>
      <c r="H4" s="2059"/>
      <c r="I4" s="2059"/>
      <c r="J4" s="2059"/>
      <c r="K4" s="2059"/>
      <c r="L4" s="2059"/>
      <c r="M4" s="2059"/>
      <c r="N4" s="2059"/>
      <c r="O4" s="2059"/>
      <c r="P4" s="2059"/>
      <c r="Q4" s="2059"/>
      <c r="R4" s="2060"/>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1" t="str">
        <f>IF(org=0,"Не определено",org)</f>
        <v>ООО "Горводоканал"</v>
      </c>
      <c r="E5" s="2112"/>
      <c r="F5" s="2112"/>
      <c r="G5" s="2112"/>
      <c r="H5" s="2112"/>
      <c r="I5" s="2112"/>
      <c r="J5" s="2112"/>
      <c r="K5" s="2112"/>
      <c r="L5" s="2112"/>
      <c r="M5" s="2112"/>
      <c r="N5" s="2112"/>
      <c r="O5" s="2112"/>
      <c r="P5" s="2112"/>
      <c r="Q5" s="2112"/>
      <c r="R5" s="211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5" t="s">
        <v>268</v>
      </c>
      <c r="E7" s="2116"/>
      <c r="F7" s="2116"/>
      <c r="G7" s="2116"/>
      <c r="H7" s="2116"/>
      <c r="I7" s="2116"/>
      <c r="J7" s="2116"/>
      <c r="K7" s="2116"/>
      <c r="L7" s="2116"/>
      <c r="M7" s="2116"/>
      <c r="N7" s="2116"/>
      <c r="O7" s="2116"/>
      <c r="P7" s="2116"/>
      <c r="Q7" s="2116"/>
      <c r="R7" s="2116"/>
      <c r="S7" s="2116"/>
      <c r="T7" s="2116"/>
      <c r="U7" s="2116"/>
      <c r="V7" s="2116"/>
      <c r="W7" s="2116"/>
      <c r="X7" s="2116"/>
      <c r="Y7" s="2116"/>
      <c r="Z7" s="2116"/>
      <c r="AA7" s="2116"/>
      <c r="AB7" s="2116"/>
      <c r="AC7" s="2116"/>
      <c r="AD7" s="2117"/>
      <c r="AE7" s="2056" t="s">
        <v>269</v>
      </c>
      <c r="AF7" s="2056" t="s">
        <v>269</v>
      </c>
      <c r="AG7" s="2056" t="s">
        <v>269</v>
      </c>
      <c r="AH7" s="2056" t="s">
        <v>269</v>
      </c>
    </row>
    <row r="8" spans="1:45" ht="25.5" customHeight="1">
      <c r="C8" s="380"/>
      <c r="D8" s="2028" t="s">
        <v>73</v>
      </c>
      <c r="E8" s="2056" t="str">
        <f>"Наименование "&amp;IF(TEMPLATE_SPHERE&lt;&gt;"HEAT","централизованной ","")&amp;"системы "&amp;TEMPLATE_SPHERE_RUS</f>
        <v>Наименование централизованной системы холодного водоснабжения</v>
      </c>
      <c r="F8" s="2056" t="str">
        <f>IF(TEMPLATE_SPHERE&lt;&gt;"HEAT","Регулируемый вид деятельности","Вид регулируемой деятельности")</f>
        <v>Регулируемый вид деятельности</v>
      </c>
      <c r="G8" s="746"/>
      <c r="H8" s="2120" t="s">
        <v>327</v>
      </c>
      <c r="I8" s="2122" t="s">
        <v>328</v>
      </c>
      <c r="J8" s="2056" t="s">
        <v>329</v>
      </c>
      <c r="K8" s="2056"/>
      <c r="L8" s="2056"/>
      <c r="M8" s="2115"/>
      <c r="N8" s="2056" t="s">
        <v>330</v>
      </c>
      <c r="O8" s="2056"/>
      <c r="P8" s="2056" t="s">
        <v>331</v>
      </c>
      <c r="Q8" s="2056"/>
      <c r="R8" s="2124" t="s">
        <v>332</v>
      </c>
      <c r="S8" s="742"/>
      <c r="T8" s="2120" t="s">
        <v>333</v>
      </c>
      <c r="U8" s="2120" t="s">
        <v>334</v>
      </c>
      <c r="V8" s="2120" t="s">
        <v>335</v>
      </c>
      <c r="W8" s="744"/>
      <c r="X8" s="2120" t="s">
        <v>336</v>
      </c>
      <c r="Y8" s="2120" t="s">
        <v>337</v>
      </c>
      <c r="Z8" s="2120" t="s">
        <v>338</v>
      </c>
      <c r="AA8" s="744"/>
      <c r="AB8" s="2120" t="s">
        <v>339</v>
      </c>
      <c r="AC8" s="2120" t="s">
        <v>332</v>
      </c>
      <c r="AD8" s="744"/>
      <c r="AE8" s="2056"/>
      <c r="AF8" s="2056"/>
      <c r="AG8" s="2056"/>
      <c r="AH8" s="2056"/>
    </row>
    <row r="9" spans="1:45" ht="43.5" customHeight="1">
      <c r="C9" s="380"/>
      <c r="D9" s="2028"/>
      <c r="E9" s="2056"/>
      <c r="F9" s="2056"/>
      <c r="G9" s="747"/>
      <c r="H9" s="2121"/>
      <c r="I9" s="2123"/>
      <c r="J9" s="357" t="s">
        <v>340</v>
      </c>
      <c r="K9" s="357" t="s">
        <v>341</v>
      </c>
      <c r="L9" s="357" t="s">
        <v>342</v>
      </c>
      <c r="M9" s="362" t="s">
        <v>343</v>
      </c>
      <c r="N9" s="357" t="s">
        <v>344</v>
      </c>
      <c r="O9" s="357" t="s">
        <v>343</v>
      </c>
      <c r="P9" s="357" t="s">
        <v>345</v>
      </c>
      <c r="Q9" s="357" t="s">
        <v>343</v>
      </c>
      <c r="R9" s="2125"/>
      <c r="S9" s="743"/>
      <c r="T9" s="2121"/>
      <c r="U9" s="2121"/>
      <c r="V9" s="2121"/>
      <c r="W9" s="745"/>
      <c r="X9" s="2121"/>
      <c r="Y9" s="2121"/>
      <c r="Z9" s="2121"/>
      <c r="AA9" s="745"/>
      <c r="AB9" s="2121"/>
      <c r="AC9" s="2121"/>
      <c r="AD9" s="745"/>
      <c r="AE9" s="2056"/>
      <c r="AF9" s="2056"/>
      <c r="AG9" s="2056"/>
      <c r="AH9" s="2056"/>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4" t="s">
        <v>322</v>
      </c>
      <c r="I1" s="2114"/>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1" t="s">
        <v>354</v>
      </c>
      <c r="E6" s="2131"/>
      <c r="F6" s="2131"/>
      <c r="G6" s="2131"/>
      <c r="H6" s="2131"/>
      <c r="I6" s="2131"/>
      <c r="J6" s="416"/>
      <c r="K6" s="1530"/>
    </row>
    <row r="7" spans="1:21" ht="17.25" customHeight="1">
      <c r="C7" s="1428"/>
      <c r="D7" s="2075" t="str">
        <f>IF(org=0,"Не определено",org)</f>
        <v>ООО "Горводоканал"</v>
      </c>
      <c r="E7" s="2075"/>
      <c r="F7" s="2075"/>
      <c r="G7" s="2075"/>
      <c r="H7" s="2075"/>
      <c r="I7" s="2075"/>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5" t="s">
        <v>268</v>
      </c>
      <c r="E10" s="2116"/>
      <c r="F10" s="2116"/>
      <c r="G10" s="2116"/>
      <c r="H10" s="2116"/>
      <c r="I10" s="2116"/>
      <c r="J10" s="2056" t="s">
        <v>269</v>
      </c>
    </row>
    <row r="11" spans="1:21" ht="25.5" customHeight="1">
      <c r="C11" s="1428"/>
      <c r="D11" s="2028" t="s">
        <v>73</v>
      </c>
      <c r="E11" s="2056" t="str">
        <f>IF(TEMPLATE_SPHERE&lt;&gt;"HEAT","Регулируемый вид деятельности","Вид регулируемой деятельности")</f>
        <v>Регулируемый вид деятельности</v>
      </c>
      <c r="F11" s="2091" t="s">
        <v>73</v>
      </c>
      <c r="G11" s="2092"/>
      <c r="H11" s="2074" t="s">
        <v>355</v>
      </c>
      <c r="I11" s="2074" t="s">
        <v>356</v>
      </c>
      <c r="J11" s="2056"/>
    </row>
    <row r="12" spans="1:21" ht="14.25" customHeight="1">
      <c r="C12" s="1428"/>
      <c r="D12" s="2028"/>
      <c r="E12" s="2056"/>
      <c r="F12" s="2096"/>
      <c r="G12" s="2097"/>
      <c r="H12" s="2126"/>
      <c r="I12" s="2126"/>
      <c r="J12" s="2056"/>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8" t="s">
        <v>357</v>
      </c>
      <c r="K14" s="1526"/>
      <c r="R14" s="425" t="s">
        <v>351</v>
      </c>
      <c r="S14" s="425" t="s">
        <v>351</v>
      </c>
    </row>
    <row r="15" spans="1:21" ht="14.25" customHeight="1">
      <c r="A15" s="1526"/>
      <c r="C15" s="1428"/>
      <c r="D15" s="2128"/>
      <c r="E15" s="2130"/>
      <c r="F15" s="338"/>
      <c r="G15" s="783"/>
      <c r="H15" s="783" t="s">
        <v>353</v>
      </c>
      <c r="I15" s="232"/>
      <c r="J15" s="2069"/>
      <c r="K15" s="1526"/>
      <c r="R15" s="425"/>
      <c r="S15" s="425"/>
    </row>
    <row r="16" spans="1:21" ht="14.25" customHeight="1">
      <c r="A16" s="1526"/>
      <c r="C16" s="1428"/>
      <c r="D16" s="338"/>
      <c r="E16" s="783" t="s">
        <v>103</v>
      </c>
      <c r="F16" s="232"/>
      <c r="G16" s="232"/>
      <c r="H16" s="339"/>
      <c r="I16" s="339"/>
      <c r="J16" s="2070"/>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1" t="s">
        <v>358</v>
      </c>
      <c r="F4" s="2021"/>
      <c r="G4" s="2022"/>
      <c r="H4" s="2022"/>
      <c r="I4" s="2023"/>
      <c r="J4" s="416"/>
      <c r="K4" s="382"/>
      <c r="L4" s="382"/>
    </row>
    <row r="5" spans="1:22" s="1814" customFormat="1" ht="17.25" customHeight="1">
      <c r="A5" s="677"/>
      <c r="D5" s="740"/>
      <c r="E5" s="2111" t="str">
        <f>IF(org=0,"Не определено",org)</f>
        <v>ООО "Горводоканал"</v>
      </c>
      <c r="F5" s="2111"/>
      <c r="G5" s="2112"/>
      <c r="H5" s="2112"/>
      <c r="I5" s="2113"/>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56" t="s">
        <v>269</v>
      </c>
    </row>
    <row r="8" spans="1:22" ht="45" customHeight="1">
      <c r="D8" s="380"/>
      <c r="E8" s="399" t="s">
        <v>73</v>
      </c>
      <c r="F8" s="741"/>
      <c r="G8" s="391" t="s">
        <v>71</v>
      </c>
      <c r="H8" s="391" t="s">
        <v>72</v>
      </c>
      <c r="I8" s="347" t="s">
        <v>70</v>
      </c>
      <c r="J8" s="347" t="s">
        <v>359</v>
      </c>
      <c r="K8" s="347" t="s">
        <v>360</v>
      </c>
      <c r="L8" s="2056"/>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29"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29"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26"/>
      <c r="R6" s="280"/>
      <c r="S6" s="1229"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29"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29"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27"/>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2"/>
      <c r="AI17" s="2153" t="s">
        <v>50</v>
      </c>
      <c r="AJ17" s="2152"/>
      <c r="AK17" s="2153" t="s">
        <v>50</v>
      </c>
    </row>
    <row r="18" spans="1:44" ht="14.25" hidden="1" customHeight="1">
      <c r="P18" s="1231"/>
      <c r="AD18" s="1278"/>
      <c r="AE18" s="1278"/>
      <c r="AF18" s="1278"/>
      <c r="AG18" s="253" t="str">
        <f>AH17&amp;"-"&amp;AJ17</f>
        <v>-</v>
      </c>
      <c r="AH18" s="2153"/>
      <c r="AI18" s="2153"/>
      <c r="AJ18" s="2153"/>
      <c r="AK18" s="215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406</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129" t="s">
        <v>416</v>
      </c>
      <c r="AA41" s="2115" t="s">
        <v>417</v>
      </c>
      <c r="AB41" s="2117"/>
      <c r="AC41" s="2161"/>
      <c r="AD41" s="2126"/>
      <c r="AE41" s="2166"/>
      <c r="AF41" s="1130" t="s">
        <v>414</v>
      </c>
      <c r="AG41" s="1130" t="s">
        <v>415</v>
      </c>
      <c r="AH41" s="1233"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4">
        <f ca="1">OFFSET(AA42,0,-1)+1</f>
        <v>4</v>
      </c>
      <c r="AB42" s="2154"/>
      <c r="AC42" s="1175">
        <f ca="1">OFFSET(AC42,0,-2)+1</f>
        <v>5</v>
      </c>
      <c r="AD42" s="1232">
        <f ca="1">OFFSET(AD42,0,-1)+1</f>
        <v>6</v>
      </c>
      <c r="AE42" s="1232"/>
      <c r="AF42" s="1232">
        <f ca="1">OFFSET(AF42,0,-1)+1</f>
        <v>1</v>
      </c>
      <c r="AG42" s="1232">
        <f ca="1">OFFSET(AG42,0,-1)+1</f>
        <v>2</v>
      </c>
      <c r="AH42" s="1232">
        <f ca="1">OFFSET(AH42,0,-1)+1</f>
        <v>3</v>
      </c>
      <c r="AI42" s="2154">
        <f ca="1">OFFSET(AI42,0,-1)+1</f>
        <v>4</v>
      </c>
      <c r="AJ42" s="2154"/>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7">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8"/>
      <c r="F44" s="2147">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8"/>
      <c r="F45" s="2148"/>
      <c r="G45" s="2147">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8"/>
      <c r="F46" s="2148"/>
      <c r="G46" s="2148"/>
      <c r="H46" s="2147">
        <v>1</v>
      </c>
      <c r="I46" s="1281"/>
      <c r="J46" s="1281"/>
      <c r="K46" s="1281"/>
      <c r="L46" s="1282"/>
      <c r="M46" s="1283"/>
      <c r="N46" s="1283"/>
      <c r="O46" s="1283"/>
      <c r="P46" s="278"/>
      <c r="Q46" s="276"/>
      <c r="R46" s="277"/>
      <c r="S46" s="1134"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8"/>
      <c r="F47" s="2148"/>
      <c r="G47" s="2148"/>
      <c r="H47" s="2148"/>
      <c r="I47" s="2145" t="str">
        <f>S46&amp;".1"</f>
        <v>....1</v>
      </c>
      <c r="J47" s="1281"/>
      <c r="K47" s="1281"/>
      <c r="L47" s="1282" t="s">
        <v>373</v>
      </c>
      <c r="P47" s="2146">
        <v>1</v>
      </c>
      <c r="Q47" s="1128"/>
      <c r="R47" s="280"/>
      <c r="S47" s="1134"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8"/>
      <c r="F48" s="2148"/>
      <c r="G48" s="2148"/>
      <c r="H48" s="2148"/>
      <c r="I48" s="2168"/>
      <c r="J48" s="2145" t="str">
        <f>I47&amp;".1"</f>
        <v>....1.1</v>
      </c>
      <c r="K48" s="1281"/>
      <c r="L48" s="1282" t="s">
        <v>376</v>
      </c>
      <c r="P48" s="2146"/>
      <c r="Q48" s="2146">
        <v>1</v>
      </c>
      <c r="R48" s="281"/>
      <c r="S48" s="1134"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8"/>
      <c r="F49" s="2148"/>
      <c r="G49" s="2148"/>
      <c r="H49" s="2148"/>
      <c r="I49" s="2168"/>
      <c r="J49" s="2168"/>
      <c r="K49" s="2145" t="str">
        <f>J48&amp;".1"</f>
        <v>....1.1.1</v>
      </c>
      <c r="L49" s="1282" t="s">
        <v>379</v>
      </c>
      <c r="P49" s="2146"/>
      <c r="Q49" s="2146"/>
      <c r="R49" s="281">
        <v>1</v>
      </c>
      <c r="S49" s="1134"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8"/>
      <c r="F50" s="2148"/>
      <c r="G50" s="2148"/>
      <c r="H50" s="2148"/>
      <c r="I50" s="2168"/>
      <c r="J50" s="2168"/>
      <c r="K50" s="2145"/>
      <c r="L50" s="1282"/>
      <c r="P50" s="2146"/>
      <c r="Q50" s="2146"/>
      <c r="R50" s="281"/>
      <c r="S50" s="1132"/>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138</v>
      </c>
      <c r="B51" s="1281" t="s">
        <v>139</v>
      </c>
      <c r="C51" s="1281" t="s">
        <v>140</v>
      </c>
      <c r="D51" s="1281" t="s">
        <v>141</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8"/>
      <c r="F52" s="2148"/>
      <c r="G52" s="2148"/>
      <c r="H52" s="2148"/>
      <c r="I52" s="2145"/>
      <c r="J52" s="1281"/>
      <c r="K52" s="1281"/>
      <c r="L52" s="1282"/>
      <c r="P52" s="2146"/>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4.5" customHeight="1">
      <c r="O60" s="461"/>
      <c r="P60" s="1224"/>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P62" s="1247"/>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P63" s="1247"/>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P64" s="1247"/>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419</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8"/>
      <c r="F49" s="2148"/>
      <c r="G49" s="2148"/>
      <c r="H49" s="2148"/>
      <c r="I49" s="2168"/>
      <c r="J49" s="2168"/>
      <c r="K49" s="2145" t="str">
        <f>J48&amp;".1"</f>
        <v>....1.1.1</v>
      </c>
      <c r="L49" s="1282" t="s">
        <v>379</v>
      </c>
      <c r="P49" s="2146"/>
      <c r="Q49" s="2146"/>
      <c r="R49" s="281">
        <v>1</v>
      </c>
      <c r="S49" s="1255"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144</v>
      </c>
      <c r="B51" s="1281" t="s">
        <v>145</v>
      </c>
      <c r="C51" s="1281" t="s">
        <v>146</v>
      </c>
      <c r="D51" s="1281" t="s">
        <v>147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2.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249"/>
      <c r="W8" s="668"/>
      <c r="X8" s="249"/>
      <c r="Y8" s="317"/>
      <c r="Z8" s="2150"/>
      <c r="AA8" s="2009" t="s">
        <v>50</v>
      </c>
      <c r="AB8" s="2150"/>
      <c r="AC8" s="2009" t="s">
        <v>50</v>
      </c>
      <c r="AD8" s="249"/>
      <c r="AE8" s="668"/>
      <c r="AF8" s="249"/>
      <c r="AG8" s="317"/>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71"/>
      <c r="Y39" s="2171"/>
      <c r="Z39" s="2157"/>
      <c r="AA39" s="2157"/>
      <c r="AB39" s="2158"/>
      <c r="AC39" s="2159" t="s">
        <v>400</v>
      </c>
      <c r="AD39" s="2156" t="s">
        <v>399</v>
      </c>
      <c r="AE39" s="2157"/>
      <c r="AF39" s="2171"/>
      <c r="AG39" s="2171"/>
      <c r="AH39" s="2157"/>
      <c r="AI39" s="2157"/>
      <c r="AJ39" s="2158"/>
      <c r="AK39" s="2159" t="s">
        <v>401</v>
      </c>
      <c r="AL39" s="2162" t="s">
        <v>402</v>
      </c>
      <c r="AM39" s="2028"/>
    </row>
    <row r="40" spans="1:44" ht="23.25" customHeight="1">
      <c r="Q40" s="304"/>
      <c r="R40" s="304"/>
      <c r="S40" s="2155"/>
      <c r="T40" s="2106"/>
      <c r="U40" s="940"/>
      <c r="V40" s="2172" t="s">
        <v>403</v>
      </c>
      <c r="W40" s="2091" t="s">
        <v>404</v>
      </c>
      <c r="X40" s="1294" t="s">
        <v>405</v>
      </c>
      <c r="Y40" s="1294"/>
      <c r="Z40" s="2005" t="s">
        <v>406</v>
      </c>
      <c r="AA40" s="2005"/>
      <c r="AB40" s="1999"/>
      <c r="AC40" s="2160"/>
      <c r="AD40" s="2172" t="s">
        <v>403</v>
      </c>
      <c r="AE40" s="2091" t="s">
        <v>404</v>
      </c>
      <c r="AF40" s="1294" t="s">
        <v>405</v>
      </c>
      <c r="AG40" s="1294"/>
      <c r="AH40" s="2005" t="s">
        <v>406</v>
      </c>
      <c r="AI40" s="2005"/>
      <c r="AJ40" s="1999"/>
      <c r="AK40" s="2160"/>
      <c r="AL40" s="2163"/>
      <c r="AM40" s="202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5"/>
      <c r="T41" s="2106"/>
      <c r="U41" s="219"/>
      <c r="V41" s="2173"/>
      <c r="W41" s="2096"/>
      <c r="X41" s="1291" t="s">
        <v>414</v>
      </c>
      <c r="Y41" s="1291" t="s">
        <v>415</v>
      </c>
      <c r="Z41" s="1253" t="s">
        <v>416</v>
      </c>
      <c r="AA41" s="2115" t="s">
        <v>417</v>
      </c>
      <c r="AB41" s="2117"/>
      <c r="AC41" s="2161"/>
      <c r="AD41" s="2173"/>
      <c r="AE41" s="2096"/>
      <c r="AF41" s="1291" t="s">
        <v>414</v>
      </c>
      <c r="AG41" s="1291" t="s">
        <v>415</v>
      </c>
      <c r="AH41" s="1253" t="s">
        <v>416</v>
      </c>
      <c r="AI41" s="2115" t="s">
        <v>417</v>
      </c>
      <c r="AJ41" s="2117"/>
      <c r="AK41" s="2161"/>
      <c r="AL41" s="2164"/>
      <c r="AM41" s="202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4">
        <f ca="1">OFFSET(AA42,0,-1)+1</f>
        <v>4</v>
      </c>
      <c r="AB42" s="2154"/>
      <c r="AC42" s="1254">
        <f ca="1">OFFSET(AC42,0,-2)+1</f>
        <v>5</v>
      </c>
      <c r="AD42" s="1254">
        <f ca="1">OFFSET(AD42,0,-1)+1</f>
        <v>6</v>
      </c>
      <c r="AE42" s="1254"/>
      <c r="AF42" s="1260">
        <f ca="1">OFFSET(AF42,0,-1)+1</f>
        <v>1</v>
      </c>
      <c r="AG42" s="1260">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8"/>
      <c r="F49" s="2148"/>
      <c r="G49" s="2148"/>
      <c r="H49" s="2148"/>
      <c r="I49" s="2168"/>
      <c r="J49" s="2168"/>
      <c r="K49" s="2145" t="str">
        <f>J48&amp;".1"</f>
        <v>....1.1.1</v>
      </c>
      <c r="L49" s="1282" t="s">
        <v>379</v>
      </c>
      <c r="P49" s="2146"/>
      <c r="Q49" s="2146"/>
      <c r="R49" s="281">
        <v>1</v>
      </c>
      <c r="S49" s="1255" t="str">
        <f>$K49</f>
        <v>....1.1.1</v>
      </c>
      <c r="T49" s="1266"/>
      <c r="U49" s="217"/>
      <c r="V49" s="249"/>
      <c r="W49" s="668"/>
      <c r="X49" s="249"/>
      <c r="Y49" s="317"/>
      <c r="Z49" s="2150"/>
      <c r="AA49" s="2009" t="s">
        <v>50</v>
      </c>
      <c r="AB49" s="2150"/>
      <c r="AC49" s="2009" t="s">
        <v>50</v>
      </c>
      <c r="AD49" s="249"/>
      <c r="AE49" s="668"/>
      <c r="AF49" s="249"/>
      <c r="AG49" s="317"/>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174</v>
      </c>
      <c r="B51" s="1281" t="s">
        <v>175</v>
      </c>
      <c r="C51" s="1281" t="s">
        <v>176</v>
      </c>
      <c r="D51" s="1281" t="s">
        <v>177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38.2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150</v>
      </c>
      <c r="B51" s="1281" t="s">
        <v>151</v>
      </c>
      <c r="C51" s="1281" t="s">
        <v>152</v>
      </c>
      <c r="D51" s="1281" t="s">
        <v>153</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7.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162</v>
      </c>
      <c r="B51" s="1281" t="s">
        <v>163</v>
      </c>
      <c r="C51" s="1281" t="s">
        <v>164</v>
      </c>
      <c r="D51" s="1281" t="s">
        <v>165</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9.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168</v>
      </c>
      <c r="B51" s="1281" t="s">
        <v>169</v>
      </c>
      <c r="C51" s="1281" t="s">
        <v>170</v>
      </c>
      <c r="D51" s="1281" t="s">
        <v>171</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14.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4.2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14.2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14.2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7">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3"/>
      <c r="Y2" s="2134"/>
      <c r="Z2" s="2134"/>
      <c r="AA2" s="2134"/>
      <c r="AB2" s="2134"/>
      <c r="AC2" s="2134"/>
      <c r="AD2" s="2134"/>
      <c r="AE2" s="2134"/>
      <c r="AF2" s="2135"/>
      <c r="AG2" s="2133" t="e">
        <f>INDEX(PT_DIFFERENTIATION_NTAR,MATCH(A2,PT_DIFFERENTIATION_NTAR_ID,0))</f>
        <v>#N/A</v>
      </c>
      <c r="AH2" s="2134"/>
      <c r="AI2" s="2134"/>
      <c r="AJ2" s="2134"/>
      <c r="AK2" s="2134"/>
      <c r="AL2" s="2134"/>
      <c r="AM2" s="2134"/>
      <c r="AN2" s="2134"/>
      <c r="AO2" s="2134"/>
      <c r="AP2" s="2135"/>
      <c r="AQ2" s="1179" t="s">
        <v>366</v>
      </c>
      <c r="AS2" s="425"/>
      <c r="AT2" s="425" t="str">
        <f t="shared" ref="AT2:AT8" si="0">IF(V2="","",V2)</f>
        <v>Наименование тарифа</v>
      </c>
      <c r="AU2" s="425"/>
      <c r="AV2" s="425"/>
    </row>
    <row r="3" spans="1:48" ht="21" hidden="1" customHeight="1">
      <c r="A3" s="1188"/>
      <c r="B3" s="1188"/>
      <c r="C3" s="1188"/>
      <c r="D3" s="1188"/>
      <c r="E3" s="2178"/>
      <c r="F3" s="2177">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3"/>
      <c r="Y3" s="2134"/>
      <c r="Z3" s="2134"/>
      <c r="AA3" s="2134"/>
      <c r="AB3" s="2134"/>
      <c r="AC3" s="2134"/>
      <c r="AD3" s="2134"/>
      <c r="AE3" s="2134"/>
      <c r="AF3" s="2135"/>
      <c r="AG3" s="2133" t="e">
        <f>INDEX(PT_DIFFERENTIATION_TER,MATCH(B3,PT_DIFFERENTIATION_TER_ID,0))</f>
        <v>#N/A</v>
      </c>
      <c r="AH3" s="2134"/>
      <c r="AI3" s="2134"/>
      <c r="AJ3" s="2134"/>
      <c r="AK3" s="2134"/>
      <c r="AL3" s="2134"/>
      <c r="AM3" s="2134"/>
      <c r="AN3" s="2134"/>
      <c r="AO3" s="2134"/>
      <c r="AP3" s="2135"/>
      <c r="AQ3" s="1179" t="s">
        <v>368</v>
      </c>
      <c r="AS3" s="425"/>
      <c r="AT3" s="425" t="str">
        <f t="shared" si="0"/>
        <v>Территория действия тарифа</v>
      </c>
      <c r="AU3" s="425"/>
      <c r="AV3" s="425"/>
    </row>
    <row r="4" spans="1:48" ht="22.5" hidden="1" customHeight="1">
      <c r="A4" s="1188"/>
      <c r="B4" s="1188"/>
      <c r="C4" s="1188"/>
      <c r="D4" s="1188"/>
      <c r="E4" s="2178"/>
      <c r="F4" s="2178"/>
      <c r="G4" s="2177">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3"/>
      <c r="Y4" s="2134"/>
      <c r="Z4" s="2134"/>
      <c r="AA4" s="2134"/>
      <c r="AB4" s="2134"/>
      <c r="AC4" s="2134"/>
      <c r="AD4" s="2134"/>
      <c r="AE4" s="2134"/>
      <c r="AF4" s="2135"/>
      <c r="AG4" s="2133" t="e">
        <f>INDEX(PT_DIFFERENTIATION_CS,MATCH(C4,PT_DIFFERENTIATION_CS_ID,0))</f>
        <v>#N/A</v>
      </c>
      <c r="AH4" s="2134"/>
      <c r="AI4" s="2134"/>
      <c r="AJ4" s="2134"/>
      <c r="AK4" s="2134"/>
      <c r="AL4" s="2134"/>
      <c r="AM4" s="2134"/>
      <c r="AN4" s="2134"/>
      <c r="AO4" s="2134"/>
      <c r="AP4" s="2135"/>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8"/>
      <c r="F5" s="2178"/>
      <c r="G5" s="2178"/>
      <c r="H5" s="2177">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3"/>
      <c r="Y5" s="2134"/>
      <c r="Z5" s="2134"/>
      <c r="AA5" s="2134"/>
      <c r="AB5" s="2134"/>
      <c r="AC5" s="2134"/>
      <c r="AD5" s="2134"/>
      <c r="AE5" s="2134"/>
      <c r="AF5" s="2135"/>
      <c r="AG5" s="2133" t="e">
        <f>INDEX(PT_DIFFERENTIATION_IST_TE,MATCH(D5,PT_DIFFERENTIATION_IST_TE_ID,0))</f>
        <v>#N/A</v>
      </c>
      <c r="AH5" s="2134"/>
      <c r="AI5" s="2134"/>
      <c r="AJ5" s="2134"/>
      <c r="AK5" s="2134"/>
      <c r="AL5" s="2134"/>
      <c r="AM5" s="2134"/>
      <c r="AN5" s="2134"/>
      <c r="AO5" s="2134"/>
      <c r="AP5" s="2135"/>
      <c r="AQ5" s="1179" t="s">
        <v>372</v>
      </c>
      <c r="AS5" s="425"/>
      <c r="AT5" s="425" t="str">
        <f t="shared" si="0"/>
        <v xml:space="preserve">Источник тепловой энергии  </v>
      </c>
      <c r="AU5" s="425"/>
      <c r="AV5" s="425"/>
    </row>
    <row r="6" spans="1:48" ht="14.25" hidden="1" customHeight="1">
      <c r="A6" s="1188"/>
      <c r="B6" s="1188"/>
      <c r="C6" s="1188"/>
      <c r="D6" s="1188"/>
      <c r="E6" s="2178"/>
      <c r="F6" s="2178"/>
      <c r="G6" s="2178"/>
      <c r="H6" s="2178"/>
      <c r="I6" s="2028" t="e">
        <f>U5&amp;".1"</f>
        <v>#N/A</v>
      </c>
      <c r="J6" s="1188"/>
      <c r="K6" s="1188"/>
      <c r="L6" s="1188"/>
      <c r="M6" s="1230" t="s">
        <v>373</v>
      </c>
      <c r="N6" s="434"/>
      <c r="Q6" s="2146">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78"/>
      <c r="F7" s="2178"/>
      <c r="G7" s="2178"/>
      <c r="H7" s="2178"/>
      <c r="I7" s="2000"/>
      <c r="J7" s="2028" t="e">
        <f>I6&amp;".1"</f>
        <v>#N/A</v>
      </c>
      <c r="K7" s="1188"/>
      <c r="L7" s="1188"/>
      <c r="M7" s="1230" t="s">
        <v>376</v>
      </c>
      <c r="N7" s="434"/>
      <c r="O7" s="252"/>
      <c r="Q7" s="2146"/>
      <c r="R7" s="2146">
        <v>1</v>
      </c>
      <c r="S7" s="443"/>
      <c r="T7" s="281"/>
      <c r="U7" s="1255" t="e">
        <f>$J7</f>
        <v>#N/A</v>
      </c>
      <c r="V7" s="203" t="s">
        <v>377</v>
      </c>
      <c r="W7" s="217"/>
      <c r="X7" s="2136"/>
      <c r="Y7" s="2137"/>
      <c r="Z7" s="2137"/>
      <c r="AA7" s="2137"/>
      <c r="AB7" s="2137"/>
      <c r="AC7" s="2129"/>
      <c r="AD7" s="2129"/>
      <c r="AE7" s="2129"/>
      <c r="AF7" s="2179"/>
      <c r="AG7" s="2136"/>
      <c r="AH7" s="2137"/>
      <c r="AI7" s="2137"/>
      <c r="AJ7" s="2137"/>
      <c r="AK7" s="2137"/>
      <c r="AL7" s="2137"/>
      <c r="AM7" s="2137"/>
      <c r="AN7" s="2137"/>
      <c r="AO7" s="2137"/>
      <c r="AP7" s="2138"/>
      <c r="AQ7" s="1179" t="s">
        <v>378</v>
      </c>
      <c r="AS7" s="425"/>
      <c r="AT7" s="425" t="str">
        <f t="shared" si="0"/>
        <v>Группа потребителей</v>
      </c>
      <c r="AU7" s="425"/>
      <c r="AV7" s="425"/>
    </row>
    <row r="8" spans="1:48" ht="21" hidden="1" customHeight="1">
      <c r="A8" s="1188"/>
      <c r="B8" s="1188"/>
      <c r="C8" s="1188"/>
      <c r="D8" s="1188"/>
      <c r="E8" s="2178"/>
      <c r="F8" s="2178"/>
      <c r="G8" s="2178"/>
      <c r="H8" s="2178"/>
      <c r="I8" s="2000"/>
      <c r="J8" s="2000"/>
      <c r="K8" s="2028" t="e">
        <f>J7&amp;".1"</f>
        <v>#N/A</v>
      </c>
      <c r="L8" s="65"/>
      <c r="M8" s="1230" t="s">
        <v>379</v>
      </c>
      <c r="N8" s="434"/>
      <c r="O8" s="252"/>
      <c r="P8" s="252"/>
      <c r="Q8" s="2146"/>
      <c r="R8" s="2146"/>
      <c r="S8" s="2146">
        <v>1</v>
      </c>
      <c r="T8" s="281"/>
      <c r="U8" s="1255" t="e">
        <f>$K8</f>
        <v>#N/A</v>
      </c>
      <c r="V8" s="1266"/>
      <c r="W8" s="217"/>
      <c r="X8" s="668"/>
      <c r="Y8" s="668"/>
      <c r="Z8" s="668"/>
      <c r="AA8" s="668"/>
      <c r="AB8" s="1323"/>
      <c r="AC8" s="2150"/>
      <c r="AD8" s="2009" t="s">
        <v>50</v>
      </c>
      <c r="AE8" s="2150"/>
      <c r="AF8" s="2009" t="s">
        <v>50</v>
      </c>
      <c r="AG8" s="1325"/>
      <c r="AH8" s="668"/>
      <c r="AI8" s="668"/>
      <c r="AJ8" s="668"/>
      <c r="AK8" s="1178"/>
      <c r="AL8" s="2150"/>
      <c r="AM8" s="2009" t="s">
        <v>50</v>
      </c>
      <c r="AN8" s="2150"/>
      <c r="AO8" s="2009" t="s">
        <v>50</v>
      </c>
      <c r="AP8" s="249"/>
      <c r="AQ8" s="1228" t="s">
        <v>421</v>
      </c>
      <c r="AR8" s="436" t="e">
        <f ca="1">STRCHECKDATE(X10:AP10)</f>
        <v>#NAME?</v>
      </c>
      <c r="AS8" s="425"/>
      <c r="AT8" s="425" t="str">
        <f t="shared" si="0"/>
        <v/>
      </c>
      <c r="AU8" s="425"/>
      <c r="AV8" s="425"/>
    </row>
    <row r="9" spans="1:48" ht="21" hidden="1" customHeight="1">
      <c r="A9" s="1188"/>
      <c r="B9" s="1188"/>
      <c r="C9" s="1188"/>
      <c r="D9" s="1188"/>
      <c r="E9" s="2178"/>
      <c r="F9" s="2178"/>
      <c r="G9" s="2178"/>
      <c r="H9" s="2178"/>
      <c r="I9" s="2000"/>
      <c r="J9" s="2000"/>
      <c r="K9" s="2000"/>
      <c r="L9" s="2028" t="e">
        <f>K8&amp;".1"</f>
        <v>#N/A</v>
      </c>
      <c r="M9" s="1230"/>
      <c r="N9" s="434"/>
      <c r="O9" s="252"/>
      <c r="P9" s="252"/>
      <c r="Q9" s="2146"/>
      <c r="R9" s="2146"/>
      <c r="S9" s="2146"/>
      <c r="T9" s="281"/>
      <c r="U9" s="1255" t="e">
        <f>$L9</f>
        <v>#N/A</v>
      </c>
      <c r="V9" s="1309"/>
      <c r="W9" s="217"/>
      <c r="X9" s="249"/>
      <c r="Y9" s="668"/>
      <c r="Z9" s="668"/>
      <c r="AA9" s="668"/>
      <c r="AB9" s="1323"/>
      <c r="AC9" s="2151"/>
      <c r="AD9" s="2009"/>
      <c r="AE9" s="2151"/>
      <c r="AF9" s="2009"/>
      <c r="AG9" s="1325"/>
      <c r="AH9" s="668"/>
      <c r="AI9" s="668"/>
      <c r="AJ9" s="668"/>
      <c r="AK9" s="1178"/>
      <c r="AL9" s="2151"/>
      <c r="AM9" s="2009"/>
      <c r="AN9" s="2151"/>
      <c r="AO9" s="2009"/>
      <c r="AP9" s="249"/>
      <c r="AQ9" s="2142" t="s">
        <v>422</v>
      </c>
      <c r="AS9" s="425"/>
      <c r="AT9" s="425"/>
      <c r="AU9" s="425"/>
      <c r="AV9" s="425"/>
    </row>
    <row r="10" spans="1:48" ht="14.25" hidden="1" customHeight="1">
      <c r="A10" s="1188"/>
      <c r="B10" s="1188"/>
      <c r="C10" s="1188"/>
      <c r="D10" s="1188"/>
      <c r="E10" s="2178"/>
      <c r="F10" s="2178"/>
      <c r="G10" s="2178"/>
      <c r="H10" s="2178"/>
      <c r="I10" s="2000"/>
      <c r="J10" s="2000"/>
      <c r="K10" s="2000"/>
      <c r="L10" s="2028"/>
      <c r="M10" s="1230"/>
      <c r="N10" s="434"/>
      <c r="O10" s="252"/>
      <c r="P10" s="252"/>
      <c r="Q10" s="2146"/>
      <c r="R10" s="2146"/>
      <c r="S10" s="2146"/>
      <c r="T10" s="281"/>
      <c r="U10" s="1261"/>
      <c r="V10" s="217"/>
      <c r="W10" s="217"/>
      <c r="X10" s="249"/>
      <c r="Y10" s="249"/>
      <c r="Z10" s="249"/>
      <c r="AA10" s="249"/>
      <c r="AB10" s="1324" t="str">
        <f>AC8&amp;"-"&amp;AE8</f>
        <v>-</v>
      </c>
      <c r="AC10" s="2151"/>
      <c r="AD10" s="2009"/>
      <c r="AE10" s="2151"/>
      <c r="AF10" s="2009"/>
      <c r="AG10" s="1300"/>
      <c r="AH10" s="249"/>
      <c r="AI10" s="249"/>
      <c r="AJ10" s="249"/>
      <c r="AK10" s="253" t="str">
        <f>AL8&amp;"-"&amp;AN8</f>
        <v>-</v>
      </c>
      <c r="AL10" s="2151"/>
      <c r="AM10" s="2009"/>
      <c r="AN10" s="2151"/>
      <c r="AO10" s="2009"/>
      <c r="AP10" s="249"/>
      <c r="AQ10" s="2143"/>
      <c r="AS10" s="425"/>
      <c r="AT10" s="425" t="str">
        <f>IF(V10="","",V10)</f>
        <v/>
      </c>
      <c r="AU10" s="425"/>
      <c r="AV10" s="425"/>
    </row>
    <row r="11" spans="1:48" ht="11.25" hidden="1" customHeight="1">
      <c r="A11" s="1188"/>
      <c r="B11" s="1188"/>
      <c r="C11" s="1188"/>
      <c r="D11" s="1188"/>
      <c r="E11" s="2178"/>
      <c r="F11" s="2178"/>
      <c r="G11" s="2178"/>
      <c r="H11" s="2178"/>
      <c r="I11" s="2000"/>
      <c r="J11" s="2000"/>
      <c r="K11" s="2028"/>
      <c r="L11" s="1188"/>
      <c r="M11" s="1230"/>
      <c r="N11" s="434"/>
      <c r="O11" s="252"/>
      <c r="P11" s="252"/>
      <c r="Q11" s="2146"/>
      <c r="R11" s="2146"/>
      <c r="S11" s="2146"/>
      <c r="T11" s="281"/>
      <c r="U11" s="1200"/>
      <c r="V11" s="205" t="s">
        <v>423</v>
      </c>
      <c r="W11" s="1310"/>
      <c r="X11" s="1311"/>
      <c r="Y11" s="1311"/>
      <c r="Z11" s="1311"/>
      <c r="AA11" s="1311"/>
      <c r="AB11" s="1312"/>
      <c r="AC11" s="2151"/>
      <c r="AD11" s="2009"/>
      <c r="AE11" s="2151"/>
      <c r="AF11" s="2009"/>
      <c r="AG11" s="1311"/>
      <c r="AH11" s="1311"/>
      <c r="AI11" s="1311"/>
      <c r="AJ11" s="1311"/>
      <c r="AK11" s="1312"/>
      <c r="AL11" s="2151"/>
      <c r="AM11" s="2009"/>
      <c r="AN11" s="2151"/>
      <c r="AO11" s="2009"/>
      <c r="AP11" s="1313"/>
      <c r="AQ11" s="2143"/>
      <c r="AS11" s="425"/>
      <c r="AT11" s="425"/>
      <c r="AU11" s="425"/>
      <c r="AV11" s="425"/>
    </row>
    <row r="12" spans="1:48" ht="15" hidden="1" customHeight="1">
      <c r="A12" s="1188"/>
      <c r="B12" s="1188"/>
      <c r="C12" s="1188"/>
      <c r="D12" s="1188"/>
      <c r="E12" s="2178"/>
      <c r="F12" s="2178"/>
      <c r="G12" s="2178"/>
      <c r="H12" s="2178"/>
      <c r="I12" s="2000"/>
      <c r="J12" s="2028"/>
      <c r="K12" s="1188"/>
      <c r="L12" s="1188"/>
      <c r="M12" s="1230"/>
      <c r="N12" s="434"/>
      <c r="O12" s="252"/>
      <c r="Q12" s="2146"/>
      <c r="R12" s="2146"/>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4"/>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8"/>
      <c r="F13" s="2178"/>
      <c r="G13" s="2178"/>
      <c r="H13" s="2178"/>
      <c r="I13" s="2028"/>
      <c r="J13" s="1188"/>
      <c r="K13" s="1188"/>
      <c r="L13" s="1188"/>
      <c r="M13" s="1230"/>
      <c r="N13" s="434"/>
      <c r="Q13" s="2146"/>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8"/>
      <c r="F14" s="2178"/>
      <c r="G14" s="2178"/>
      <c r="H14" s="2177"/>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8"/>
      <c r="F15" s="2178"/>
      <c r="G15" s="2177"/>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8"/>
      <c r="F16" s="2177"/>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7"/>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2"/>
      <c r="AM19" s="2153" t="s">
        <v>50</v>
      </c>
      <c r="AN19" s="2152"/>
      <c r="AO19" s="2153" t="s">
        <v>50</v>
      </c>
    </row>
    <row r="20" spans="1:48" ht="14.25" hidden="1" customHeight="1">
      <c r="AG20" s="1278"/>
      <c r="AH20" s="1278"/>
      <c r="AI20" s="1278"/>
      <c r="AJ20" s="1278"/>
      <c r="AK20" s="1279"/>
      <c r="AL20" s="2152"/>
      <c r="AM20" s="2153"/>
      <c r="AN20" s="2152"/>
      <c r="AO20" s="2153"/>
    </row>
    <row r="21" spans="1:48" ht="14.25" hidden="1" customHeight="1">
      <c r="AG21" s="1278"/>
      <c r="AH21" s="1278"/>
      <c r="AI21" s="1278"/>
      <c r="AJ21" s="1278"/>
      <c r="AK21" s="1279"/>
      <c r="AL21" s="2152"/>
      <c r="AM21" s="2153"/>
      <c r="AN21" s="2152"/>
      <c r="AO21" s="2153"/>
    </row>
    <row r="22" spans="1:48" ht="14.25" hidden="1" customHeight="1">
      <c r="AG22" s="1278"/>
      <c r="AH22" s="1278"/>
      <c r="AI22" s="1278"/>
      <c r="AJ22" s="1278"/>
      <c r="AK22" s="253" t="str">
        <f>AL19&amp;"-"&amp;AN19</f>
        <v>-</v>
      </c>
      <c r="AL22" s="2153"/>
      <c r="AM22" s="2153"/>
      <c r="AN22" s="2153"/>
      <c r="AO22" s="215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1"/>
      <c r="W30" s="2131"/>
      <c r="X30" s="2131"/>
      <c r="Y30" s="2131"/>
      <c r="Z30" s="2131"/>
      <c r="AA30" s="2131"/>
      <c r="AB30" s="2131"/>
      <c r="AC30" s="2131"/>
      <c r="AD30" s="2131"/>
      <c r="AE30" s="2131"/>
      <c r="AF30" s="2131"/>
      <c r="AG30" s="2131"/>
      <c r="AH30" s="2131"/>
      <c r="AI30" s="2131"/>
      <c r="AJ30" s="2131"/>
      <c r="AK30" s="2131"/>
      <c r="AL30" s="2131"/>
      <c r="AM30" s="2131"/>
      <c r="AN30" s="2131"/>
      <c r="AO30" s="1154"/>
    </row>
    <row r="31" spans="1:48" ht="14.25" customHeight="1">
      <c r="R31" s="304"/>
      <c r="S31" s="304"/>
      <c r="T31" s="304"/>
      <c r="U31" s="2075" t="str">
        <f>IF(org=0,"Не определено",org)</f>
        <v>ООО "Горводоканал"</v>
      </c>
      <c r="V31" s="2075"/>
      <c r="W31" s="2075"/>
      <c r="X31" s="2075"/>
      <c r="Y31" s="2075"/>
      <c r="Z31" s="2075"/>
      <c r="AA31" s="2075"/>
      <c r="AB31" s="2075"/>
      <c r="AC31" s="2075"/>
      <c r="AD31" s="2075"/>
      <c r="AE31" s="2075"/>
      <c r="AF31" s="2075"/>
      <c r="AG31" s="2075"/>
      <c r="AH31" s="2075"/>
      <c r="AI31" s="2075"/>
      <c r="AJ31" s="2075"/>
      <c r="AK31" s="2075"/>
      <c r="AL31" s="2075"/>
      <c r="AM31" s="2075"/>
      <c r="AN31" s="2075"/>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9" t="s">
        <v>37</v>
      </c>
      <c r="V33" s="2139"/>
      <c r="W33" s="1290"/>
      <c r="X33" s="2140" t="str">
        <f>IF(TITLE_NAME_OR_PR_CHANGE="",IF(TITLE_NAME_OR_PR="","",TITLE_NAME_OR_PR),TITLE_NAME_OR_PR_CHANGE)</f>
        <v/>
      </c>
      <c r="Y33" s="2140"/>
      <c r="Z33" s="2140"/>
      <c r="AA33" s="2140"/>
      <c r="AB33" s="2140"/>
      <c r="AC33" s="2140"/>
      <c r="AD33" s="2140"/>
      <c r="AE33" s="2140"/>
      <c r="AF33" s="251"/>
      <c r="AG33" s="2140" t="str">
        <f>IF(TITLE_NAME_OR_PR_CHANGE="",IF(TITLE_NAME_OR_PR="","",TITLE_NAME_OR_PR),TITLE_NAME_OR_PR_CHANGE)</f>
        <v/>
      </c>
      <c r="AH33" s="2140"/>
      <c r="AI33" s="2140"/>
      <c r="AJ33" s="2140"/>
      <c r="AK33" s="2140"/>
      <c r="AL33" s="2140"/>
      <c r="AM33" s="2140"/>
      <c r="AN33" s="2140"/>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9" t="s">
        <v>393</v>
      </c>
      <c r="V34" s="2139"/>
      <c r="W34" s="1290"/>
      <c r="X34" s="2149" t="str">
        <f>IF(TITLE_DATE_PR_CHANGE="",IF(TITLE_DATE_PR="","",TITLE_DATE_PR),TITLE_DATE_PR_CHANGE)</f>
        <v/>
      </c>
      <c r="Y34" s="2149"/>
      <c r="Z34" s="2149"/>
      <c r="AA34" s="2149"/>
      <c r="AB34" s="2149"/>
      <c r="AC34" s="2149"/>
      <c r="AD34" s="2149"/>
      <c r="AE34" s="2149"/>
      <c r="AF34" s="251"/>
      <c r="AG34" s="2149" t="str">
        <f>IF(TITLE_DATE_PR_CHANGE="",IF(TITLE_DATE_PR="","",TITLE_DATE_PR),TITLE_DATE_PR_CHANGE)</f>
        <v/>
      </c>
      <c r="AH34" s="2149"/>
      <c r="AI34" s="2149"/>
      <c r="AJ34" s="2149"/>
      <c r="AK34" s="2149"/>
      <c r="AL34" s="2149"/>
      <c r="AM34" s="2149"/>
      <c r="AN34" s="2149"/>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9" t="s">
        <v>394</v>
      </c>
      <c r="V35" s="2139"/>
      <c r="W35" s="1290"/>
      <c r="X35" s="2140" t="str">
        <f>IF(TITLE_NUMBER_PR_CHANGE="",IF(TITLE_NUMBER_PR="","",TITLE_NUMBER_PR),TITLE_NUMBER_PR_CHANGE)</f>
        <v/>
      </c>
      <c r="Y35" s="2140"/>
      <c r="Z35" s="2140"/>
      <c r="AA35" s="2140"/>
      <c r="AB35" s="2140"/>
      <c r="AC35" s="2140"/>
      <c r="AD35" s="2140"/>
      <c r="AE35" s="2140"/>
      <c r="AF35" s="251"/>
      <c r="AG35" s="2140" t="str">
        <f>IF(TITLE_NUMBER_PR_CHANGE="",IF(TITLE_NUMBER_PR="","",TITLE_NUMBER_PR),TITLE_NUMBER_PR_CHANGE)</f>
        <v/>
      </c>
      <c r="AH35" s="2140"/>
      <c r="AI35" s="2140"/>
      <c r="AJ35" s="2140"/>
      <c r="AK35" s="2140"/>
      <c r="AL35" s="2140"/>
      <c r="AM35" s="2140"/>
      <c r="AN35" s="2140"/>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9" t="s">
        <v>38</v>
      </c>
      <c r="V36" s="2139"/>
      <c r="W36" s="1290"/>
      <c r="X36" s="2140" t="str">
        <f>IF(TITLE_IST_PUB_CHANGE="",IF(TITLE_IST_PUB="","",TITLE_IST_PUB),TITLE_IST_PUB_CHANGE)</f>
        <v/>
      </c>
      <c r="Y36" s="2140"/>
      <c r="Z36" s="2140"/>
      <c r="AA36" s="2140"/>
      <c r="AB36" s="2140"/>
      <c r="AC36" s="2140"/>
      <c r="AD36" s="2140"/>
      <c r="AE36" s="2140"/>
      <c r="AF36" s="251"/>
      <c r="AG36" s="2140" t="str">
        <f>IF(TITLE_IST_PUB_CHANGE="",IF(TITLE_IST_PUB="","",TITLE_IST_PUB),TITLE_IST_PUB_CHANGE)</f>
        <v/>
      </c>
      <c r="AH36" s="2140"/>
      <c r="AI36" s="2140"/>
      <c r="AJ36" s="2140"/>
      <c r="AK36" s="2140"/>
      <c r="AL36" s="2140"/>
      <c r="AM36" s="2140"/>
      <c r="AN36" s="2140"/>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9" t="s">
        <v>395</v>
      </c>
      <c r="V38" s="2139"/>
      <c r="W38" s="1290"/>
      <c r="X38" s="2149" t="str">
        <f>IF(TITLE_DATE_PR_CHANGE="",IF(TITLE_DATE_PR="","",TITLE_DATE_PR),TITLE_DATE_PR_CHANGE)</f>
        <v/>
      </c>
      <c r="Y38" s="2149"/>
      <c r="Z38" s="2149"/>
      <c r="AA38" s="2149"/>
      <c r="AB38" s="2149"/>
      <c r="AC38" s="2149"/>
      <c r="AD38" s="2149"/>
      <c r="AE38" s="2149"/>
      <c r="AF38" s="251"/>
      <c r="AG38" s="2149" t="str">
        <f>IF(TITLE_DATE_PR_CHANGE="",IF(TITLE_DATE_PR="","",TITLE_DATE_PR),TITLE_DATE_PR_CHANGE)</f>
        <v/>
      </c>
      <c r="AH38" s="2149"/>
      <c r="AI38" s="2149"/>
      <c r="AJ38" s="2149"/>
      <c r="AK38" s="2149"/>
      <c r="AL38" s="2149"/>
      <c r="AM38" s="2149"/>
      <c r="AN38" s="2149"/>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9" t="s">
        <v>396</v>
      </c>
      <c r="V39" s="2139"/>
      <c r="W39" s="1290"/>
      <c r="X39" s="2140" t="str">
        <f>IF(TITLE_NUMBER_PR_CHANGE="",IF(TITLE_NUMBER_PR="","",TITLE_NUMBER_PR),TITLE_NUMBER_PR_CHANGE)</f>
        <v/>
      </c>
      <c r="Y39" s="2140"/>
      <c r="Z39" s="2140"/>
      <c r="AA39" s="2140"/>
      <c r="AB39" s="2140"/>
      <c r="AC39" s="2140"/>
      <c r="AD39" s="2140"/>
      <c r="AE39" s="2140"/>
      <c r="AF39" s="251"/>
      <c r="AG39" s="2140" t="str">
        <f>IF(TITLE_NUMBER_PR_CHANGE="",IF(TITLE_NUMBER_PR="","",TITLE_NUMBER_PR),TITLE_NUMBER_PR_CHANGE)</f>
        <v/>
      </c>
      <c r="AH39" s="2140"/>
      <c r="AI39" s="2140"/>
      <c r="AJ39" s="2140"/>
      <c r="AK39" s="2140"/>
      <c r="AL39" s="2140"/>
      <c r="AM39" s="2140"/>
      <c r="AN39" s="2140"/>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1"/>
      <c r="Y41" s="2141"/>
      <c r="Z41" s="2141"/>
      <c r="AA41" s="2141"/>
      <c r="AB41" s="2141"/>
      <c r="AC41" s="2141"/>
      <c r="AD41" s="2141"/>
      <c r="AE41" s="2141"/>
      <c r="AF41" s="2141"/>
      <c r="AG41" s="2141"/>
      <c r="AH41" s="2141"/>
      <c r="AI41" s="2141"/>
      <c r="AJ41" s="2141"/>
      <c r="AK41" s="2141"/>
      <c r="AL41" s="2141"/>
      <c r="AM41" s="2141"/>
      <c r="AN41" s="2141"/>
      <c r="AO41" s="2141"/>
    </row>
    <row r="42" spans="1:48" ht="14.25" customHeight="1">
      <c r="R42" s="304"/>
      <c r="S42" s="304"/>
      <c r="T42" s="304"/>
      <c r="U42" s="2028" t="s">
        <v>268</v>
      </c>
      <c r="V42" s="2028"/>
      <c r="W42" s="2028"/>
      <c r="X42" s="2028"/>
      <c r="Y42" s="2028"/>
      <c r="Z42" s="2028"/>
      <c r="AA42" s="2028"/>
      <c r="AB42" s="2028"/>
      <c r="AC42" s="2028"/>
      <c r="AD42" s="2028"/>
      <c r="AE42" s="2028"/>
      <c r="AF42" s="2028"/>
      <c r="AG42" s="2028"/>
      <c r="AH42" s="2028"/>
      <c r="AI42" s="2028"/>
      <c r="AJ42" s="2028"/>
      <c r="AK42" s="2028"/>
      <c r="AL42" s="2028"/>
      <c r="AM42" s="2028"/>
      <c r="AN42" s="2028"/>
      <c r="AO42" s="2028"/>
      <c r="AP42" s="2028"/>
      <c r="AQ42" s="2028" t="s">
        <v>269</v>
      </c>
    </row>
    <row r="43" spans="1:48" ht="14.25" customHeight="1">
      <c r="R43" s="304"/>
      <c r="S43" s="304"/>
      <c r="T43" s="304"/>
      <c r="U43" s="2155" t="s">
        <v>73</v>
      </c>
      <c r="V43" s="2106" t="s">
        <v>398</v>
      </c>
      <c r="W43" s="218"/>
      <c r="X43" s="2156" t="s">
        <v>399</v>
      </c>
      <c r="Y43" s="2171"/>
      <c r="Z43" s="2171"/>
      <c r="AA43" s="2171"/>
      <c r="AB43" s="2171"/>
      <c r="AC43" s="2157"/>
      <c r="AD43" s="2157"/>
      <c r="AE43" s="2158"/>
      <c r="AF43" s="2159" t="s">
        <v>400</v>
      </c>
      <c r="AG43" s="2156" t="s">
        <v>399</v>
      </c>
      <c r="AH43" s="2171"/>
      <c r="AI43" s="2171"/>
      <c r="AJ43" s="2171"/>
      <c r="AK43" s="2171"/>
      <c r="AL43" s="2157"/>
      <c r="AM43" s="2157"/>
      <c r="AN43" s="2158"/>
      <c r="AO43" s="2159" t="s">
        <v>401</v>
      </c>
      <c r="AP43" s="2162" t="s">
        <v>402</v>
      </c>
      <c r="AQ43" s="2028"/>
    </row>
    <row r="44" spans="1:48" ht="33.75" customHeight="1">
      <c r="R44" s="304"/>
      <c r="S44" s="304"/>
      <c r="T44" s="304"/>
      <c r="U44" s="2155"/>
      <c r="V44" s="2106"/>
      <c r="W44" s="940"/>
      <c r="X44" s="2091" t="s">
        <v>424</v>
      </c>
      <c r="Y44" s="2028" t="s">
        <v>425</v>
      </c>
      <c r="Z44" s="2028"/>
      <c r="AA44" s="2028"/>
      <c r="AB44" s="2028"/>
      <c r="AC44" s="2091" t="s">
        <v>406</v>
      </c>
      <c r="AD44" s="2180"/>
      <c r="AE44" s="2092"/>
      <c r="AF44" s="2160"/>
      <c r="AG44" s="2091" t="s">
        <v>424</v>
      </c>
      <c r="AH44" s="2028" t="s">
        <v>425</v>
      </c>
      <c r="AI44" s="2028"/>
      <c r="AJ44" s="2028"/>
      <c r="AK44" s="2028"/>
      <c r="AL44" s="2091" t="s">
        <v>406</v>
      </c>
      <c r="AM44" s="2180"/>
      <c r="AN44" s="2092"/>
      <c r="AO44" s="2160"/>
      <c r="AP44" s="2163"/>
      <c r="AQ44" s="2028"/>
    </row>
    <row r="45" spans="1:48" ht="14.25" customHeight="1">
      <c r="R45" s="304"/>
      <c r="S45" s="304"/>
      <c r="T45" s="304"/>
      <c r="U45" s="2155"/>
      <c r="V45" s="2106"/>
      <c r="W45" s="940"/>
      <c r="X45" s="2093"/>
      <c r="Y45" s="2120" t="s">
        <v>426</v>
      </c>
      <c r="Z45" s="2115" t="s">
        <v>427</v>
      </c>
      <c r="AA45" s="2116"/>
      <c r="AB45" s="2117"/>
      <c r="AC45" s="2096"/>
      <c r="AD45" s="2181"/>
      <c r="AE45" s="2097"/>
      <c r="AF45" s="2160"/>
      <c r="AG45" s="2093"/>
      <c r="AH45" s="2120" t="s">
        <v>426</v>
      </c>
      <c r="AI45" s="2115" t="s">
        <v>427</v>
      </c>
      <c r="AJ45" s="2116"/>
      <c r="AK45" s="2117"/>
      <c r="AL45" s="2096"/>
      <c r="AM45" s="2181"/>
      <c r="AN45" s="2097"/>
      <c r="AO45" s="2160"/>
      <c r="AP45" s="2163"/>
      <c r="AQ45" s="2028"/>
    </row>
    <row r="46" spans="1:48" ht="25.5" customHeight="1">
      <c r="R46" s="304"/>
      <c r="S46" s="304"/>
      <c r="T46" s="304"/>
      <c r="U46" s="2155"/>
      <c r="V46" s="2106"/>
      <c r="W46" s="940"/>
      <c r="X46" s="2093"/>
      <c r="Y46" s="2182"/>
      <c r="Z46" s="2120" t="s">
        <v>428</v>
      </c>
      <c r="AA46" s="2115" t="s">
        <v>429</v>
      </c>
      <c r="AB46" s="2117"/>
      <c r="AC46" s="2120" t="s">
        <v>416</v>
      </c>
      <c r="AD46" s="2122" t="s">
        <v>417</v>
      </c>
      <c r="AE46" s="2124"/>
      <c r="AF46" s="2160"/>
      <c r="AG46" s="2093"/>
      <c r="AH46" s="2182"/>
      <c r="AI46" s="2120" t="s">
        <v>428</v>
      </c>
      <c r="AJ46" s="2115" t="s">
        <v>429</v>
      </c>
      <c r="AK46" s="2117"/>
      <c r="AL46" s="2120" t="s">
        <v>416</v>
      </c>
      <c r="AM46" s="2122" t="s">
        <v>417</v>
      </c>
      <c r="AN46" s="2124"/>
      <c r="AO46" s="2160"/>
      <c r="AP46" s="2163"/>
      <c r="AQ46" s="202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5"/>
      <c r="V47" s="2106"/>
      <c r="W47" s="219"/>
      <c r="X47" s="2096"/>
      <c r="Y47" s="2121"/>
      <c r="Z47" s="2121"/>
      <c r="AA47" s="1130" t="s">
        <v>431</v>
      </c>
      <c r="AB47" s="1130" t="s">
        <v>432</v>
      </c>
      <c r="AC47" s="2121"/>
      <c r="AD47" s="2123"/>
      <c r="AE47" s="2125"/>
      <c r="AF47" s="2161"/>
      <c r="AG47" s="2096"/>
      <c r="AH47" s="2121"/>
      <c r="AI47" s="2121"/>
      <c r="AJ47" s="1130" t="s">
        <v>431</v>
      </c>
      <c r="AK47" s="1130" t="s">
        <v>432</v>
      </c>
      <c r="AL47" s="2121"/>
      <c r="AM47" s="2123"/>
      <c r="AN47" s="2125"/>
      <c r="AO47" s="2161"/>
      <c r="AP47" s="2164"/>
      <c r="AQ47" s="202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4">
        <f ca="1">OFFSET(AD48,0,-1)+1</f>
        <v>4</v>
      </c>
      <c r="AE48" s="2154"/>
      <c r="AF48" s="1254">
        <f ca="1">OFFSET(AF48,0,-2)+1</f>
        <v>5</v>
      </c>
      <c r="AG48" s="1254">
        <f ca="1">OFFSET(AG48,0,-1)+1</f>
        <v>6</v>
      </c>
      <c r="AH48" s="1254"/>
      <c r="AI48" s="1254"/>
      <c r="AJ48" s="1254">
        <f ca="1">OFFSET(AJ48,0,-1)+1</f>
        <v>1</v>
      </c>
      <c r="AK48" s="1254">
        <f ca="1">OFFSET(AK48,0,-1)+1</f>
        <v>2</v>
      </c>
      <c r="AL48" s="1254">
        <f ca="1">OFFSET(AL48,0,-1)+1</f>
        <v>3</v>
      </c>
      <c r="AM48" s="2154">
        <f ca="1">OFFSET(AM48,0,-1)+1</f>
        <v>4</v>
      </c>
      <c r="AN48" s="2154"/>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7">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3"/>
      <c r="Y49" s="2134"/>
      <c r="Z49" s="2134"/>
      <c r="AA49" s="2134"/>
      <c r="AB49" s="2134"/>
      <c r="AC49" s="2134"/>
      <c r="AD49" s="2134"/>
      <c r="AE49" s="2134"/>
      <c r="AF49" s="2135"/>
      <c r="AG49" s="2133" t="str">
        <f>INDEX(PT_DIFFERENTIATION_NTAR,MATCH(A49,PT_DIFFERENTIATION_NTAR_ID,0))</f>
        <v/>
      </c>
      <c r="AH49" s="2134"/>
      <c r="AI49" s="2134"/>
      <c r="AJ49" s="2134"/>
      <c r="AK49" s="2134"/>
      <c r="AL49" s="2134"/>
      <c r="AM49" s="2134"/>
      <c r="AN49" s="2134"/>
      <c r="AO49" s="2134"/>
      <c r="AP49" s="2135"/>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8"/>
      <c r="F50" s="2177">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3"/>
      <c r="Y50" s="2134"/>
      <c r="Z50" s="2134"/>
      <c r="AA50" s="2134"/>
      <c r="AB50" s="2134"/>
      <c r="AC50" s="2134"/>
      <c r="AD50" s="2134"/>
      <c r="AE50" s="2134"/>
      <c r="AF50" s="2135"/>
      <c r="AG50" s="2133" t="str">
        <f>INDEX(PT_DIFFERENTIATION_TER,MATCH(B50,PT_DIFFERENTIATION_TER_ID,0))</f>
        <v/>
      </c>
      <c r="AH50" s="2134"/>
      <c r="AI50" s="2134"/>
      <c r="AJ50" s="2134"/>
      <c r="AK50" s="2134"/>
      <c r="AL50" s="2134"/>
      <c r="AM50" s="2134"/>
      <c r="AN50" s="2134"/>
      <c r="AO50" s="2134"/>
      <c r="AP50" s="2135"/>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8"/>
      <c r="F51" s="2178"/>
      <c r="G51" s="2177">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3"/>
      <c r="Y51" s="2134"/>
      <c r="Z51" s="2134"/>
      <c r="AA51" s="2134"/>
      <c r="AB51" s="2134"/>
      <c r="AC51" s="2134"/>
      <c r="AD51" s="2134"/>
      <c r="AE51" s="2134"/>
      <c r="AF51" s="2135"/>
      <c r="AG51" s="2133" t="str">
        <f>INDEX(PT_DIFFERENTIATION_CS,MATCH(C51,PT_DIFFERENTIATION_CS_ID,0))</f>
        <v/>
      </c>
      <c r="AH51" s="2134"/>
      <c r="AI51" s="2134"/>
      <c r="AJ51" s="2134"/>
      <c r="AK51" s="2134"/>
      <c r="AL51" s="2134"/>
      <c r="AM51" s="2134"/>
      <c r="AN51" s="2134"/>
      <c r="AO51" s="2134"/>
      <c r="AP51" s="2135"/>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8"/>
      <c r="F52" s="2178"/>
      <c r="G52" s="2178"/>
      <c r="H52" s="2177">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3"/>
      <c r="Y52" s="2134"/>
      <c r="Z52" s="2134"/>
      <c r="AA52" s="2134"/>
      <c r="AB52" s="2134"/>
      <c r="AC52" s="2134"/>
      <c r="AD52" s="2134"/>
      <c r="AE52" s="2134"/>
      <c r="AF52" s="2135"/>
      <c r="AG52" s="2133" t="str">
        <f>INDEX(PT_DIFFERENTIATION_IST_TE,MATCH(D52,PT_DIFFERENTIATION_IST_TE_ID,0))</f>
        <v/>
      </c>
      <c r="AH52" s="2134"/>
      <c r="AI52" s="2134"/>
      <c r="AJ52" s="2134"/>
      <c r="AK52" s="2134"/>
      <c r="AL52" s="2134"/>
      <c r="AM52" s="2134"/>
      <c r="AN52" s="2134"/>
      <c r="AO52" s="2134"/>
      <c r="AP52" s="2135"/>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8"/>
      <c r="F53" s="2178"/>
      <c r="G53" s="2178"/>
      <c r="H53" s="2178"/>
      <c r="I53" s="2028" t="str">
        <f>U52&amp;".1"</f>
        <v>....1</v>
      </c>
      <c r="J53" s="1293"/>
      <c r="K53" s="1293"/>
      <c r="L53" s="1293"/>
      <c r="M53" s="1299" t="s">
        <v>373</v>
      </c>
      <c r="N53" s="1157"/>
      <c r="O53" s="1157"/>
      <c r="P53" s="1157"/>
      <c r="Q53" s="2146">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78"/>
      <c r="F54" s="2178"/>
      <c r="G54" s="2178"/>
      <c r="H54" s="2178"/>
      <c r="I54" s="2000"/>
      <c r="J54" s="2028" t="str">
        <f>I53&amp;".1"</f>
        <v>....1.1</v>
      </c>
      <c r="K54" s="1188"/>
      <c r="L54" s="1188"/>
      <c r="M54" s="1230" t="s">
        <v>376</v>
      </c>
      <c r="Q54" s="2146"/>
      <c r="R54" s="2146">
        <v>1</v>
      </c>
      <c r="S54" s="443"/>
      <c r="T54" s="281"/>
      <c r="U54" s="1255" t="str">
        <f>$J54</f>
        <v>....1.1</v>
      </c>
      <c r="V54" s="203" t="s">
        <v>377</v>
      </c>
      <c r="W54" s="217"/>
      <c r="X54" s="2136"/>
      <c r="Y54" s="2137"/>
      <c r="Z54" s="2137"/>
      <c r="AA54" s="2137"/>
      <c r="AB54" s="2137"/>
      <c r="AC54" s="2129"/>
      <c r="AD54" s="2129"/>
      <c r="AE54" s="2129"/>
      <c r="AF54" s="2179"/>
      <c r="AG54" s="2136"/>
      <c r="AH54" s="2137"/>
      <c r="AI54" s="2137"/>
      <c r="AJ54" s="2137"/>
      <c r="AK54" s="2137"/>
      <c r="AL54" s="2137"/>
      <c r="AM54" s="2137"/>
      <c r="AN54" s="2137"/>
      <c r="AO54" s="2137"/>
      <c r="AP54" s="2138"/>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8"/>
      <c r="F55" s="2178"/>
      <c r="G55" s="2178"/>
      <c r="H55" s="2178"/>
      <c r="I55" s="2000"/>
      <c r="J55" s="2000"/>
      <c r="K55" s="2028" t="str">
        <f>J54&amp;".1"</f>
        <v>....1.1.1</v>
      </c>
      <c r="L55" s="65"/>
      <c r="M55" s="1230" t="s">
        <v>379</v>
      </c>
      <c r="Q55" s="2146"/>
      <c r="R55" s="2146"/>
      <c r="S55" s="443">
        <v>1</v>
      </c>
      <c r="T55" s="281"/>
      <c r="U55" s="1255" t="str">
        <f>$K55</f>
        <v>....1.1.1</v>
      </c>
      <c r="V55" s="1266"/>
      <c r="W55" s="217"/>
      <c r="X55" s="668"/>
      <c r="Y55" s="668"/>
      <c r="Z55" s="668"/>
      <c r="AA55" s="668"/>
      <c r="AB55" s="1323"/>
      <c r="AC55" s="2150"/>
      <c r="AD55" s="2009" t="s">
        <v>50</v>
      </c>
      <c r="AE55" s="2150"/>
      <c r="AF55" s="2009" t="s">
        <v>50</v>
      </c>
      <c r="AG55" s="1325"/>
      <c r="AH55" s="668"/>
      <c r="AI55" s="668"/>
      <c r="AJ55" s="668"/>
      <c r="AK55" s="1178"/>
      <c r="AL55" s="2150"/>
      <c r="AM55" s="2009" t="s">
        <v>50</v>
      </c>
      <c r="AN55" s="2150"/>
      <c r="AO55" s="200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8"/>
      <c r="F56" s="2178"/>
      <c r="G56" s="2178"/>
      <c r="H56" s="2178"/>
      <c r="I56" s="2000"/>
      <c r="J56" s="2000"/>
      <c r="K56" s="2000"/>
      <c r="L56" s="2028" t="str">
        <f>K55&amp;".1"</f>
        <v>....1.1.1.1</v>
      </c>
      <c r="M56" s="1230"/>
      <c r="Q56" s="2146"/>
      <c r="R56" s="2146"/>
      <c r="S56" s="443">
        <v>1</v>
      </c>
      <c r="T56" s="281"/>
      <c r="U56" s="1255" t="str">
        <f>$L56</f>
        <v>....1.1.1.1</v>
      </c>
      <c r="V56" s="1309"/>
      <c r="W56" s="217"/>
      <c r="X56" s="249"/>
      <c r="Y56" s="668"/>
      <c r="Z56" s="668"/>
      <c r="AA56" s="668"/>
      <c r="AB56" s="1323"/>
      <c r="AC56" s="2151"/>
      <c r="AD56" s="2009"/>
      <c r="AE56" s="2151"/>
      <c r="AF56" s="2009"/>
      <c r="AG56" s="1325"/>
      <c r="AH56" s="668"/>
      <c r="AI56" s="668"/>
      <c r="AJ56" s="668"/>
      <c r="AK56" s="1178"/>
      <c r="AL56" s="2151"/>
      <c r="AM56" s="2009"/>
      <c r="AN56" s="2151"/>
      <c r="AO56" s="2009"/>
      <c r="AP56" s="1267"/>
      <c r="AQ56" s="2142"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8"/>
      <c r="F57" s="2178"/>
      <c r="G57" s="2178"/>
      <c r="H57" s="2178"/>
      <c r="I57" s="2000"/>
      <c r="J57" s="2000"/>
      <c r="K57" s="2000"/>
      <c r="L57" s="2028"/>
      <c r="M57" s="1230"/>
      <c r="Q57" s="2146"/>
      <c r="R57" s="2146"/>
      <c r="S57" s="443"/>
      <c r="T57" s="281"/>
      <c r="U57" s="1261"/>
      <c r="V57" s="217"/>
      <c r="W57" s="217"/>
      <c r="X57" s="249"/>
      <c r="Y57" s="249"/>
      <c r="Z57" s="249"/>
      <c r="AA57" s="249"/>
      <c r="AB57" s="1324" t="str">
        <f>AC55&amp;"-"&amp;AE55</f>
        <v>-</v>
      </c>
      <c r="AC57" s="2151"/>
      <c r="AD57" s="2009"/>
      <c r="AE57" s="2151"/>
      <c r="AF57" s="2009"/>
      <c r="AG57" s="1300"/>
      <c r="AH57" s="249"/>
      <c r="AI57" s="249"/>
      <c r="AJ57" s="249"/>
      <c r="AK57" s="253" t="str">
        <f>AL55&amp;"-"&amp;AN55</f>
        <v>-</v>
      </c>
      <c r="AL57" s="2151"/>
      <c r="AM57" s="2009"/>
      <c r="AN57" s="2151"/>
      <c r="AO57" s="2009"/>
      <c r="AP57" s="1268"/>
      <c r="AQ57" s="2143"/>
      <c r="AS57" s="425"/>
      <c r="AT57" s="425" t="str">
        <f t="shared" si="2"/>
        <v/>
      </c>
      <c r="AU57" s="425"/>
      <c r="AV57" s="425"/>
    </row>
    <row r="58" spans="1:48" ht="11.25" customHeight="1">
      <c r="A58" s="1188" t="s">
        <v>156</v>
      </c>
      <c r="B58" s="1188" t="s">
        <v>157</v>
      </c>
      <c r="C58" s="1188" t="s">
        <v>158</v>
      </c>
      <c r="D58" s="1188" t="s">
        <v>159</v>
      </c>
      <c r="E58" s="2178"/>
      <c r="F58" s="2178"/>
      <c r="G58" s="2178"/>
      <c r="H58" s="2178"/>
      <c r="I58" s="2000"/>
      <c r="J58" s="2000"/>
      <c r="K58" s="2028"/>
      <c r="L58" s="1188"/>
      <c r="M58" s="1230"/>
      <c r="Q58" s="2146"/>
      <c r="R58" s="2146"/>
      <c r="S58" s="1250"/>
      <c r="T58" s="280"/>
      <c r="U58" s="1200"/>
      <c r="V58" s="205" t="s">
        <v>423</v>
      </c>
      <c r="W58" s="294"/>
      <c r="X58" s="294"/>
      <c r="Y58" s="294"/>
      <c r="Z58" s="294"/>
      <c r="AA58" s="294"/>
      <c r="AB58" s="294"/>
      <c r="AC58" s="2151"/>
      <c r="AD58" s="2009"/>
      <c r="AE58" s="2151"/>
      <c r="AF58" s="2009"/>
      <c r="AG58" s="294"/>
      <c r="AH58" s="294"/>
      <c r="AI58" s="294"/>
      <c r="AJ58" s="294"/>
      <c r="AK58" s="294"/>
      <c r="AL58" s="2151"/>
      <c r="AM58" s="2009"/>
      <c r="AN58" s="2151"/>
      <c r="AO58" s="2009"/>
      <c r="AP58" s="248"/>
      <c r="AQ58" s="2143"/>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8"/>
      <c r="F59" s="2178"/>
      <c r="G59" s="2178"/>
      <c r="H59" s="2178"/>
      <c r="I59" s="2000"/>
      <c r="J59" s="2028"/>
      <c r="K59" s="1188"/>
      <c r="L59" s="1188"/>
      <c r="M59" s="1230"/>
      <c r="Q59" s="2146"/>
      <c r="R59" s="2146"/>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4"/>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8"/>
      <c r="F60" s="2178"/>
      <c r="G60" s="2178"/>
      <c r="H60" s="2178"/>
      <c r="I60" s="2028"/>
      <c r="J60" s="1188"/>
      <c r="K60" s="1188"/>
      <c r="L60" s="1188"/>
      <c r="M60" s="1230"/>
      <c r="Q60" s="2146"/>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8"/>
      <c r="F61" s="2178"/>
      <c r="G61" s="2178"/>
      <c r="H61" s="2177"/>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8"/>
      <c r="F62" s="2178"/>
      <c r="G62" s="2177"/>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8"/>
      <c r="F63" s="2177"/>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7"/>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row>
    <row r="68" spans="1:48" ht="19.5" customHeight="1">
      <c r="P68" s="434"/>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row>
    <row r="69" spans="1:48" ht="14.25" customHeight="1">
      <c r="P69" s="434"/>
    </row>
    <row r="70" spans="1:48" ht="27" customHeight="1">
      <c r="P70" s="434"/>
      <c r="V70" s="2167"/>
      <c r="W70" s="2167"/>
      <c r="X70" s="2167"/>
      <c r="Y70" s="2167"/>
      <c r="Z70" s="2167"/>
      <c r="AA70" s="2167"/>
      <c r="AB70" s="2167"/>
      <c r="AC70" s="2167"/>
      <c r="AD70" s="2167"/>
      <c r="AE70" s="2167"/>
      <c r="AF70" s="2167"/>
      <c r="AG70" s="2167"/>
      <c r="AH70" s="2167"/>
      <c r="AI70" s="2167"/>
      <c r="AJ70" s="2167"/>
      <c r="AK70" s="2167"/>
      <c r="AL70" s="2167"/>
      <c r="AM70" s="2167"/>
      <c r="AN70" s="2167"/>
      <c r="AO70" s="2167"/>
      <c r="AP70" s="2167"/>
      <c r="AQ70" s="2167"/>
    </row>
    <row r="71" spans="1:48" ht="18" customHeight="1">
      <c r="P71" s="434"/>
      <c r="V71" s="2167"/>
      <c r="W71" s="2167"/>
      <c r="X71" s="2167"/>
      <c r="Y71" s="2167"/>
      <c r="Z71" s="2167"/>
      <c r="AA71" s="2167"/>
      <c r="AB71" s="2167"/>
      <c r="AC71" s="2167"/>
      <c r="AD71" s="2167"/>
      <c r="AE71" s="2167"/>
      <c r="AF71" s="2167"/>
      <c r="AG71" s="2167"/>
      <c r="AH71" s="2167"/>
      <c r="AI71" s="2167"/>
      <c r="AJ71" s="2167"/>
      <c r="AK71" s="2167"/>
      <c r="AL71" s="2167"/>
      <c r="AM71" s="2167"/>
      <c r="AN71" s="2167"/>
      <c r="AO71" s="2167"/>
      <c r="AP71" s="2167"/>
      <c r="AQ71" s="2167"/>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7">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4"/>
      <c r="W2" s="2134"/>
      <c r="X2" s="2134"/>
      <c r="Y2" s="2134"/>
      <c r="Z2" s="2134"/>
      <c r="AA2" s="2135"/>
      <c r="AB2" s="2133" t="e">
        <f>INDEX(PT_DIFFERENTIATION_NTAR,MATCH(A2,PT_DIFFERENTIATION_NTAR_ID,0))</f>
        <v>#N/A</v>
      </c>
      <c r="AC2" s="2134"/>
      <c r="AD2" s="2134"/>
      <c r="AE2" s="2134"/>
      <c r="AF2" s="2134"/>
      <c r="AG2" s="2134"/>
      <c r="AH2" s="2134"/>
      <c r="AI2" s="2134"/>
      <c r="AJ2" s="2134"/>
      <c r="AK2" s="2134"/>
      <c r="AL2" s="2134"/>
      <c r="AM2" s="2134"/>
      <c r="AN2" s="2134"/>
      <c r="AO2" s="2134"/>
      <c r="AP2" s="2134"/>
      <c r="AQ2" s="2134"/>
      <c r="AR2" s="2134"/>
      <c r="AS2" s="2134"/>
      <c r="AT2" s="2135"/>
      <c r="AU2" s="1179" t="s">
        <v>366</v>
      </c>
      <c r="AW2" s="425"/>
      <c r="AX2" s="425" t="str">
        <f t="shared" ref="AX2:AX8" si="0">IF(T2="","",T2)</f>
        <v>Наименование тарифа</v>
      </c>
      <c r="AY2" s="425"/>
      <c r="AZ2" s="425"/>
    </row>
    <row r="3" spans="1:52" ht="21" hidden="1" customHeight="1">
      <c r="A3" s="1281"/>
      <c r="B3" s="1281"/>
      <c r="C3" s="1281"/>
      <c r="D3" s="1281"/>
      <c r="E3" s="2148"/>
      <c r="F3" s="2147">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4"/>
      <c r="W3" s="2134"/>
      <c r="X3" s="2134"/>
      <c r="Y3" s="2134"/>
      <c r="Z3" s="2134"/>
      <c r="AA3" s="2135"/>
      <c r="AB3" s="2133" t="e">
        <f>INDEX(PT_DIFFERENTIATION_TER,MATCH(B3,PT_DIFFERENTIATION_TER_ID,0))</f>
        <v>#N/A</v>
      </c>
      <c r="AC3" s="2134"/>
      <c r="AD3" s="2134"/>
      <c r="AE3" s="2134"/>
      <c r="AF3" s="2134"/>
      <c r="AG3" s="2134"/>
      <c r="AH3" s="2134"/>
      <c r="AI3" s="2134"/>
      <c r="AJ3" s="2134"/>
      <c r="AK3" s="2134"/>
      <c r="AL3" s="2134"/>
      <c r="AM3" s="2134"/>
      <c r="AN3" s="2134"/>
      <c r="AO3" s="2134"/>
      <c r="AP3" s="2134"/>
      <c r="AQ3" s="2134"/>
      <c r="AR3" s="2134"/>
      <c r="AS3" s="2134"/>
      <c r="AT3" s="2135"/>
      <c r="AU3" s="1179" t="s">
        <v>368</v>
      </c>
      <c r="AW3" s="425"/>
      <c r="AX3" s="425" t="str">
        <f t="shared" si="0"/>
        <v>Территория действия тарифа</v>
      </c>
      <c r="AY3" s="425"/>
      <c r="AZ3" s="425"/>
    </row>
    <row r="4" spans="1:52" ht="22.5" hidden="1" customHeight="1">
      <c r="A4" s="1281"/>
      <c r="B4" s="1281"/>
      <c r="C4" s="1281"/>
      <c r="D4" s="1281"/>
      <c r="E4" s="2148"/>
      <c r="F4" s="2148"/>
      <c r="G4" s="2147">
        <v>1</v>
      </c>
      <c r="H4" s="1281"/>
      <c r="I4" s="1281"/>
      <c r="J4" s="1281"/>
      <c r="K4" s="1281"/>
      <c r="L4" s="1282"/>
      <c r="M4" s="1283"/>
      <c r="N4" s="1283"/>
      <c r="O4" s="1283"/>
      <c r="P4" s="1330"/>
      <c r="Q4" s="1329"/>
      <c r="R4" s="277"/>
      <c r="S4" s="1255" t="e">
        <f>INDEX(PT_DIFFERENTIATION_NUM_CS,MATCH(C4,PT_DIFFERENTIATION_CS_ID,0))</f>
        <v>#N/A</v>
      </c>
      <c r="T4" s="228" t="s">
        <v>369</v>
      </c>
      <c r="U4" s="217"/>
      <c r="V4" s="2134"/>
      <c r="W4" s="2134"/>
      <c r="X4" s="2134"/>
      <c r="Y4" s="2134"/>
      <c r="Z4" s="2134"/>
      <c r="AA4" s="2135"/>
      <c r="AB4" s="2133" t="e">
        <f>INDEX(PT_DIFFERENTIATION_CS,MATCH(C4,PT_DIFFERENTIATION_CS_ID,0))</f>
        <v>#N/A</v>
      </c>
      <c r="AC4" s="2134"/>
      <c r="AD4" s="2134"/>
      <c r="AE4" s="2134"/>
      <c r="AF4" s="2134"/>
      <c r="AG4" s="2134"/>
      <c r="AH4" s="2134"/>
      <c r="AI4" s="2134"/>
      <c r="AJ4" s="2134"/>
      <c r="AK4" s="2134"/>
      <c r="AL4" s="2134"/>
      <c r="AM4" s="2134"/>
      <c r="AN4" s="2134"/>
      <c r="AO4" s="2134"/>
      <c r="AP4" s="2134"/>
      <c r="AQ4" s="2134"/>
      <c r="AR4" s="2134"/>
      <c r="AS4" s="2134"/>
      <c r="AT4" s="2135"/>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8"/>
      <c r="F5" s="2148"/>
      <c r="G5" s="2148"/>
      <c r="H5" s="2147">
        <v>1</v>
      </c>
      <c r="I5" s="1281"/>
      <c r="J5" s="1281"/>
      <c r="K5" s="1281"/>
      <c r="L5" s="1282"/>
      <c r="M5" s="1283"/>
      <c r="N5" s="1283"/>
      <c r="O5" s="1283"/>
      <c r="P5" s="1330"/>
      <c r="Q5" s="1329"/>
      <c r="R5" s="277"/>
      <c r="S5" s="1255" t="e">
        <f>INDEX(PT_DIFFERENTIATION_NUM_IST_TE,MATCH(D5,PT_DIFFERENTIATION_IST_TE_ID,0))</f>
        <v>#N/A</v>
      </c>
      <c r="T5" s="229" t="s">
        <v>371</v>
      </c>
      <c r="U5" s="217"/>
      <c r="V5" s="2134"/>
      <c r="W5" s="2134"/>
      <c r="X5" s="2134"/>
      <c r="Y5" s="2134"/>
      <c r="Z5" s="2134"/>
      <c r="AA5" s="2135"/>
      <c r="AB5" s="2133" t="e">
        <f>INDEX(PT_DIFFERENTIATION_IST_TE,MATCH(D5,PT_DIFFERENTIATION_IST_TE_ID,0))</f>
        <v>#N/A</v>
      </c>
      <c r="AC5" s="2134"/>
      <c r="AD5" s="2134"/>
      <c r="AE5" s="2134"/>
      <c r="AF5" s="2134"/>
      <c r="AG5" s="2134"/>
      <c r="AH5" s="2134"/>
      <c r="AI5" s="2134"/>
      <c r="AJ5" s="2134"/>
      <c r="AK5" s="2134"/>
      <c r="AL5" s="2134"/>
      <c r="AM5" s="2134"/>
      <c r="AN5" s="2134"/>
      <c r="AO5" s="2134"/>
      <c r="AP5" s="2134"/>
      <c r="AQ5" s="2134"/>
      <c r="AR5" s="2134"/>
      <c r="AS5" s="2134"/>
      <c r="AT5" s="2135"/>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8"/>
      <c r="F6" s="2148"/>
      <c r="G6" s="2148"/>
      <c r="H6" s="2148"/>
      <c r="I6" s="2145" t="e">
        <f>S5&amp;".1"</f>
        <v>#N/A</v>
      </c>
      <c r="J6" s="1262"/>
      <c r="K6" s="1262"/>
      <c r="L6" s="1265" t="s">
        <v>373</v>
      </c>
      <c r="M6" s="435"/>
      <c r="N6" s="435"/>
      <c r="O6" s="435"/>
      <c r="P6" s="2146">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8"/>
      <c r="F7" s="2148"/>
      <c r="G7" s="2148"/>
      <c r="H7" s="2148"/>
      <c r="I7" s="2168"/>
      <c r="J7" s="2145" t="e">
        <f>S5&amp;".1"</f>
        <v>#N/A</v>
      </c>
      <c r="K7" s="1262"/>
      <c r="L7" s="1265"/>
      <c r="M7" s="435"/>
      <c r="N7" s="435"/>
      <c r="O7" s="435"/>
      <c r="P7" s="2146"/>
      <c r="Q7" s="2146">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8"/>
      <c r="F8" s="2148"/>
      <c r="G8" s="2148"/>
      <c r="H8" s="2148"/>
      <c r="I8" s="2168"/>
      <c r="J8" s="2168"/>
      <c r="K8" s="2145" t="e">
        <f>S5&amp;".1"</f>
        <v>#N/A</v>
      </c>
      <c r="L8" s="1282"/>
      <c r="P8" s="2146"/>
      <c r="Q8" s="2146"/>
      <c r="R8" s="2203">
        <v>1</v>
      </c>
      <c r="S8" s="2197" t="e">
        <f>$K8</f>
        <v>#N/A</v>
      </c>
      <c r="T8" s="2200"/>
      <c r="U8" s="217"/>
      <c r="V8" s="668"/>
      <c r="W8" s="1178"/>
      <c r="X8" s="2150"/>
      <c r="Y8" s="2009" t="s">
        <v>50</v>
      </c>
      <c r="Z8" s="2150"/>
      <c r="AA8" s="2009" t="s">
        <v>50</v>
      </c>
      <c r="AB8" s="2009" t="s">
        <v>48</v>
      </c>
      <c r="AC8" s="2183"/>
      <c r="AD8" s="2101">
        <v>1</v>
      </c>
      <c r="AE8" s="2184"/>
      <c r="AF8" s="2009" t="s">
        <v>48</v>
      </c>
      <c r="AG8" s="2183"/>
      <c r="AH8" s="2101">
        <v>1</v>
      </c>
      <c r="AI8" s="2184"/>
      <c r="AJ8" s="2009" t="s">
        <v>48</v>
      </c>
      <c r="AK8" s="230"/>
      <c r="AL8" s="1256">
        <v>1</v>
      </c>
      <c r="AM8" s="1316"/>
      <c r="AN8" s="668"/>
      <c r="AO8" s="1178"/>
      <c r="AP8" s="1646"/>
      <c r="AQ8" s="1374" t="s">
        <v>50</v>
      </c>
      <c r="AR8" s="1646"/>
      <c r="AS8" s="1374" t="s">
        <v>50</v>
      </c>
      <c r="AT8" s="1267"/>
      <c r="AU8" s="2142" t="s">
        <v>433</v>
      </c>
      <c r="AV8" s="436" t="e">
        <f ca="1">STRCHECKDATE(V11:AT11)</f>
        <v>#NAME?</v>
      </c>
      <c r="AW8" s="425"/>
      <c r="AX8" s="425" t="str">
        <f t="shared" si="0"/>
        <v/>
      </c>
      <c r="AY8" s="425"/>
      <c r="AZ8" s="425"/>
    </row>
    <row r="9" spans="1:52" ht="11.25" hidden="1" customHeight="1">
      <c r="A9" s="1281"/>
      <c r="B9" s="1281"/>
      <c r="C9" s="1281"/>
      <c r="D9" s="1281"/>
      <c r="E9" s="2148"/>
      <c r="F9" s="2148"/>
      <c r="G9" s="2148"/>
      <c r="H9" s="2148"/>
      <c r="I9" s="2168"/>
      <c r="J9" s="2168"/>
      <c r="K9" s="2145"/>
      <c r="L9" s="1282"/>
      <c r="P9" s="2146"/>
      <c r="Q9" s="2146"/>
      <c r="R9" s="2203"/>
      <c r="S9" s="2198"/>
      <c r="T9" s="2201"/>
      <c r="U9" s="217"/>
      <c r="V9" s="1311"/>
      <c r="W9" s="1315"/>
      <c r="X9" s="2150"/>
      <c r="Y9" s="2009"/>
      <c r="Z9" s="2150"/>
      <c r="AA9" s="2009"/>
      <c r="AB9" s="2009"/>
      <c r="AC9" s="2183"/>
      <c r="AD9" s="2101"/>
      <c r="AE9" s="2184"/>
      <c r="AF9" s="2009"/>
      <c r="AG9" s="2183"/>
      <c r="AH9" s="2101"/>
      <c r="AI9" s="2184"/>
      <c r="AJ9" s="2009"/>
      <c r="AK9" s="237"/>
      <c r="AL9" s="349"/>
      <c r="AM9" s="348" t="s">
        <v>434</v>
      </c>
      <c r="AN9" s="1311"/>
      <c r="AO9" s="1408"/>
      <c r="AP9" s="1311"/>
      <c r="AQ9" s="1311"/>
      <c r="AR9" s="1311"/>
      <c r="AS9" s="1311"/>
      <c r="AT9" s="1308"/>
      <c r="AU9" s="2143"/>
      <c r="AW9" s="425"/>
      <c r="AX9" s="425"/>
      <c r="AY9" s="425"/>
      <c r="AZ9" s="425"/>
    </row>
    <row r="10" spans="1:52" ht="11.25" hidden="1" customHeight="1">
      <c r="A10" s="1281"/>
      <c r="B10" s="1281"/>
      <c r="C10" s="1281"/>
      <c r="D10" s="1281"/>
      <c r="E10" s="2148"/>
      <c r="F10" s="2148"/>
      <c r="G10" s="2148"/>
      <c r="H10" s="2148"/>
      <c r="I10" s="2168"/>
      <c r="J10" s="2168"/>
      <c r="K10" s="2145"/>
      <c r="L10" s="1282"/>
      <c r="P10" s="2146"/>
      <c r="Q10" s="2146"/>
      <c r="R10" s="2203"/>
      <c r="S10" s="2198"/>
      <c r="T10" s="2201"/>
      <c r="U10" s="217"/>
      <c r="V10" s="1311"/>
      <c r="W10" s="1315"/>
      <c r="X10" s="2150"/>
      <c r="Y10" s="2009"/>
      <c r="Z10" s="2150"/>
      <c r="AA10" s="2009"/>
      <c r="AB10" s="2009"/>
      <c r="AC10" s="2183"/>
      <c r="AD10" s="2101"/>
      <c r="AE10" s="2184"/>
      <c r="AF10" s="2009"/>
      <c r="AG10" s="211"/>
      <c r="AH10" s="348"/>
      <c r="AI10" s="348" t="s">
        <v>435</v>
      </c>
      <c r="AJ10" s="1311"/>
      <c r="AK10" s="1311"/>
      <c r="AL10" s="1311"/>
      <c r="AM10" s="1311"/>
      <c r="AN10" s="1311"/>
      <c r="AO10" s="1408"/>
      <c r="AP10" s="1311"/>
      <c r="AQ10" s="1311"/>
      <c r="AR10" s="1311"/>
      <c r="AS10" s="1311"/>
      <c r="AT10" s="1308"/>
      <c r="AU10" s="2143"/>
      <c r="AW10" s="425"/>
      <c r="AX10" s="425"/>
      <c r="AY10" s="425"/>
      <c r="AZ10" s="425"/>
    </row>
    <row r="11" spans="1:52" ht="11.25" hidden="1" customHeight="1">
      <c r="A11" s="1281"/>
      <c r="B11" s="1281"/>
      <c r="C11" s="1281"/>
      <c r="D11" s="1281"/>
      <c r="E11" s="2148"/>
      <c r="F11" s="2148"/>
      <c r="G11" s="2148"/>
      <c r="H11" s="2148"/>
      <c r="I11" s="2168"/>
      <c r="J11" s="2168"/>
      <c r="K11" s="2145"/>
      <c r="L11" s="1282"/>
      <c r="P11" s="2146"/>
      <c r="Q11" s="2146"/>
      <c r="R11" s="2203"/>
      <c r="S11" s="2199"/>
      <c r="T11" s="2202"/>
      <c r="U11" s="217"/>
      <c r="V11" s="1311"/>
      <c r="W11" s="1314" t="str">
        <f>X8&amp;"-"&amp;Z8</f>
        <v>-</v>
      </c>
      <c r="X11" s="2151"/>
      <c r="Y11" s="2009"/>
      <c r="Z11" s="2151"/>
      <c r="AA11" s="2009"/>
      <c r="AB11" s="200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3"/>
      <c r="AW11" s="425"/>
      <c r="AX11" s="425" t="str">
        <f t="shared" ref="AX11:AX17" si="1">IF(T11="","",T11)</f>
        <v/>
      </c>
      <c r="AY11" s="425"/>
      <c r="AZ11" s="425"/>
    </row>
    <row r="12" spans="1:52" ht="11.25" hidden="1" customHeight="1">
      <c r="A12" s="1281"/>
      <c r="B12" s="1281"/>
      <c r="C12" s="1281"/>
      <c r="D12" s="1281"/>
      <c r="E12" s="2148"/>
      <c r="F12" s="2148"/>
      <c r="G12" s="2148"/>
      <c r="H12" s="2148"/>
      <c r="I12" s="2168"/>
      <c r="J12" s="2145"/>
      <c r="K12" s="1281"/>
      <c r="L12" s="1282"/>
      <c r="P12" s="2146"/>
      <c r="Q12" s="2146"/>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4"/>
      <c r="AW12" s="425"/>
      <c r="AX12" s="425" t="str">
        <f t="shared" si="1"/>
        <v>Добавить строку</v>
      </c>
      <c r="AY12" s="425"/>
      <c r="AZ12" s="425"/>
    </row>
    <row r="13" spans="1:52" s="1811" customFormat="1" ht="14.25" hidden="1" customHeight="1">
      <c r="A13" s="1262"/>
      <c r="B13" s="1262"/>
      <c r="C13" s="1262"/>
      <c r="D13" s="1262"/>
      <c r="E13" s="2148"/>
      <c r="F13" s="2148"/>
      <c r="G13" s="2148"/>
      <c r="H13" s="2148"/>
      <c r="I13" s="2145"/>
      <c r="J13" s="1262"/>
      <c r="K13" s="1262"/>
      <c r="L13" s="1265"/>
      <c r="M13" s="435"/>
      <c r="N13" s="435"/>
      <c r="O13" s="435"/>
      <c r="P13" s="2146"/>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8"/>
      <c r="F14" s="2148"/>
      <c r="G14" s="2148"/>
      <c r="H14" s="2147"/>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8"/>
      <c r="F15" s="2148"/>
      <c r="G15" s="2147"/>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8"/>
      <c r="F16" s="2147"/>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7"/>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1"/>
      <c r="U27" s="2131"/>
      <c r="V27" s="2131"/>
      <c r="W27" s="2131"/>
      <c r="X27" s="2131"/>
      <c r="Y27" s="2131"/>
      <c r="Z27" s="2131"/>
      <c r="AA27" s="2131"/>
      <c r="AB27" s="2131"/>
      <c r="AC27" s="2131"/>
      <c r="AD27" s="2131"/>
      <c r="AE27" s="2131"/>
      <c r="AF27" s="2131"/>
      <c r="AG27" s="2131"/>
      <c r="AH27" s="2131"/>
      <c r="AI27" s="2131"/>
      <c r="AJ27" s="2131"/>
      <c r="AK27" s="2131"/>
      <c r="AL27" s="2131"/>
      <c r="AM27" s="2131"/>
      <c r="AN27" s="2131"/>
      <c r="AO27" s="2131"/>
      <c r="AP27" s="2131"/>
      <c r="AQ27" s="2131"/>
      <c r="AR27" s="2131"/>
      <c r="AS27" s="1154"/>
    </row>
    <row r="28" spans="1:52" ht="14.25" customHeight="1">
      <c r="Q28" s="208"/>
      <c r="R28" s="304"/>
      <c r="S28" s="2075" t="str">
        <f>IF(org=0,"Не определено",org)</f>
        <v>ООО "Горводоканал"</v>
      </c>
      <c r="T28" s="2075"/>
      <c r="U28" s="2075"/>
      <c r="V28" s="2075"/>
      <c r="W28" s="2075"/>
      <c r="X28" s="2075"/>
      <c r="Y28" s="2075"/>
      <c r="Z28" s="2075"/>
      <c r="AA28" s="2075"/>
      <c r="AB28" s="2075"/>
      <c r="AC28" s="2075"/>
      <c r="AD28" s="2075"/>
      <c r="AE28" s="2075"/>
      <c r="AF28" s="2075"/>
      <c r="AG28" s="2075"/>
      <c r="AH28" s="2075"/>
      <c r="AI28" s="2075"/>
      <c r="AJ28" s="2075"/>
      <c r="AK28" s="2075"/>
      <c r="AL28" s="2075"/>
      <c r="AM28" s="2075"/>
      <c r="AN28" s="2075"/>
      <c r="AO28" s="2075"/>
      <c r="AP28" s="2075"/>
      <c r="AQ28" s="2075"/>
      <c r="AR28" s="2075"/>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9" t="s">
        <v>37</v>
      </c>
      <c r="T30" s="2139"/>
      <c r="U30" s="1290"/>
      <c r="V30" s="2140" t="str">
        <f>IF(TITLE_NAME_OR_PR_CHANGE="",IF(TITLE_NAME_OR_PR="","",TITLE_NAME_OR_PR),TITLE_NAME_OR_PR_CHANGE)</f>
        <v/>
      </c>
      <c r="W30" s="2140"/>
      <c r="X30" s="2140"/>
      <c r="Y30" s="2140"/>
      <c r="Z30" s="2140"/>
      <c r="AA30" s="251"/>
      <c r="AB30" s="2140" t="str">
        <f>IF(TITLE_NAME_OR_PR_CHANGE="",IF(TITLE_NAME_OR_PR="","",TITLE_NAME_OR_PR),TITLE_NAME_OR_PR_CHANGE)</f>
        <v/>
      </c>
      <c r="AC30" s="2140"/>
      <c r="AD30" s="2140"/>
      <c r="AE30" s="2140"/>
      <c r="AF30" s="2140"/>
      <c r="AG30" s="2140"/>
      <c r="AH30" s="2140"/>
      <c r="AI30" s="2140"/>
      <c r="AJ30" s="2140"/>
      <c r="AK30" s="2140"/>
      <c r="AL30" s="2140"/>
      <c r="AM30" s="2140"/>
      <c r="AN30" s="2140"/>
      <c r="AO30" s="2140"/>
      <c r="AP30" s="2140"/>
      <c r="AQ30" s="2140"/>
      <c r="AR30" s="2140"/>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9" t="s">
        <v>393</v>
      </c>
      <c r="T31" s="2139"/>
      <c r="U31" s="1290"/>
      <c r="V31" s="2149" t="str">
        <f>IF(TITLE_DATE_PR_CHANGE="",IF(TITLE_DATE_PR="","",TITLE_DATE_PR),TITLE_DATE_PR_CHANGE)</f>
        <v/>
      </c>
      <c r="W31" s="2149"/>
      <c r="X31" s="2149"/>
      <c r="Y31" s="2149"/>
      <c r="Z31" s="2149"/>
      <c r="AA31" s="251"/>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394</v>
      </c>
      <c r="T32" s="2139"/>
      <c r="U32" s="1290"/>
      <c r="V32" s="2140" t="str">
        <f>IF(TITLE_NUMBER_PR_CHANGE="",IF(TITLE_NUMBER_PR="","",TITLE_NUMBER_PR),TITLE_NUMBER_PR_CHANGE)</f>
        <v/>
      </c>
      <c r="W32" s="2140"/>
      <c r="X32" s="2140"/>
      <c r="Y32" s="2140"/>
      <c r="Z32" s="2140"/>
      <c r="AA32" s="251"/>
      <c r="AB32" s="2140" t="str">
        <f>IF(TITLE_NUMBER_PR_CHANGE="",IF(TITLE_NUMBER_PR="","",TITLE_NUMBER_PR),TITLE_NUMBER_PR_CHANGE)</f>
        <v/>
      </c>
      <c r="AC32" s="2140"/>
      <c r="AD32" s="2140"/>
      <c r="AE32" s="2140"/>
      <c r="AF32" s="2140"/>
      <c r="AG32" s="2140"/>
      <c r="AH32" s="2140"/>
      <c r="AI32" s="2140"/>
      <c r="AJ32" s="2140"/>
      <c r="AK32" s="2140"/>
      <c r="AL32" s="2140"/>
      <c r="AM32" s="2140"/>
      <c r="AN32" s="2140"/>
      <c r="AO32" s="2140"/>
      <c r="AP32" s="2140"/>
      <c r="AQ32" s="2140"/>
      <c r="AR32" s="2140"/>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38</v>
      </c>
      <c r="T33" s="2139"/>
      <c r="U33" s="1290"/>
      <c r="V33" s="2140" t="str">
        <f>IF(TITLE_IST_PUB_CHANGE="",IF(TITLE_IST_PUB="","",TITLE_IST_PUB),TITLE_IST_PUB_CHANGE)</f>
        <v/>
      </c>
      <c r="W33" s="2140"/>
      <c r="X33" s="2140"/>
      <c r="Y33" s="2140"/>
      <c r="Z33" s="2140"/>
      <c r="AA33" s="251"/>
      <c r="AB33" s="2140" t="str">
        <f>IF(TITLE_IST_PUB_CHANGE="",IF(TITLE_IST_PUB="","",TITLE_IST_PUB),TITLE_IST_PUB_CHANGE)</f>
        <v/>
      </c>
      <c r="AC33" s="2140"/>
      <c r="AD33" s="2140"/>
      <c r="AE33" s="2140"/>
      <c r="AF33" s="2140"/>
      <c r="AG33" s="2140"/>
      <c r="AH33" s="2140"/>
      <c r="AI33" s="2140"/>
      <c r="AJ33" s="2140"/>
      <c r="AK33" s="2140"/>
      <c r="AL33" s="2140"/>
      <c r="AM33" s="2140"/>
      <c r="AN33" s="2140"/>
      <c r="AO33" s="2140"/>
      <c r="AP33" s="2140"/>
      <c r="AQ33" s="2140"/>
      <c r="AR33" s="2140"/>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9" t="s">
        <v>393</v>
      </c>
      <c r="T35" s="2139"/>
      <c r="U35" s="1290"/>
      <c r="V35" s="2149" t="str">
        <f>IF(TITLE_DATE_PR_CHANGE="",IF(TITLE_DATE_PR="","",TITLE_DATE_PR),TITLE_DATE_PR_CHANGE)</f>
        <v/>
      </c>
      <c r="W35" s="2149"/>
      <c r="X35" s="2149"/>
      <c r="Y35" s="2149"/>
      <c r="Z35" s="2149"/>
      <c r="AA35" s="251"/>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9" t="s">
        <v>394</v>
      </c>
      <c r="T36" s="2139"/>
      <c r="U36" s="1290"/>
      <c r="V36" s="2140" t="str">
        <f>IF(TITLE_NUMBER_PR_CHANGE="",IF(TITLE_NUMBER_PR="","",TITLE_NUMBER_PR),TITLE_NUMBER_PR_CHANGE)</f>
        <v/>
      </c>
      <c r="W36" s="2140"/>
      <c r="X36" s="2140"/>
      <c r="Y36" s="2140"/>
      <c r="Z36" s="2140"/>
      <c r="AA36" s="251"/>
      <c r="AB36" s="2140" t="str">
        <f>IF(TITLE_NUMBER_PR_CHANGE="",IF(TITLE_NUMBER_PR="","",TITLE_NUMBER_PR),TITLE_NUMBER_PR_CHANGE)</f>
        <v/>
      </c>
      <c r="AC36" s="2140"/>
      <c r="AD36" s="2140"/>
      <c r="AE36" s="2140"/>
      <c r="AF36" s="2140"/>
      <c r="AG36" s="2140"/>
      <c r="AH36" s="2140"/>
      <c r="AI36" s="2140"/>
      <c r="AJ36" s="2140"/>
      <c r="AK36" s="2140"/>
      <c r="AL36" s="2140"/>
      <c r="AM36" s="2140"/>
      <c r="AN36" s="2140"/>
      <c r="AO36" s="2140"/>
      <c r="AP36" s="2140"/>
      <c r="AQ36" s="2140"/>
      <c r="AR36" s="2140"/>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1"/>
      <c r="W38" s="2141"/>
      <c r="X38" s="2141"/>
      <c r="Y38" s="2141"/>
      <c r="Z38" s="2141"/>
      <c r="AA38" s="2141"/>
      <c r="AB38" s="2141"/>
      <c r="AC38" s="2141"/>
      <c r="AD38" s="2141"/>
      <c r="AE38" s="2141"/>
      <c r="AF38" s="2141"/>
      <c r="AG38" s="2141"/>
      <c r="AH38" s="2141"/>
      <c r="AI38" s="2141"/>
      <c r="AJ38" s="2141"/>
      <c r="AK38" s="2141"/>
      <c r="AL38" s="2141"/>
      <c r="AM38" s="2141"/>
      <c r="AN38" s="2141"/>
      <c r="AO38" s="2141"/>
      <c r="AP38" s="2141"/>
      <c r="AQ38" s="2141"/>
      <c r="AR38" s="2141"/>
      <c r="AS38" s="2141"/>
    </row>
    <row r="39" spans="1:52" ht="14.25" customHeight="1">
      <c r="Q39" s="208"/>
      <c r="R39" s="304"/>
      <c r="S39" s="2028" t="s">
        <v>268</v>
      </c>
      <c r="T39" s="2028"/>
      <c r="U39" s="2028"/>
      <c r="V39" s="2028"/>
      <c r="W39" s="2028"/>
      <c r="X39" s="2028"/>
      <c r="Y39" s="2028"/>
      <c r="Z39" s="2028"/>
      <c r="AA39" s="2028"/>
      <c r="AB39" s="2074"/>
      <c r="AC39" s="2074"/>
      <c r="AD39" s="2074"/>
      <c r="AE39" s="2074"/>
      <c r="AF39" s="2028"/>
      <c r="AG39" s="2028"/>
      <c r="AH39" s="2028"/>
      <c r="AI39" s="2028"/>
      <c r="AJ39" s="2028"/>
      <c r="AK39" s="2028"/>
      <c r="AL39" s="2028"/>
      <c r="AM39" s="2028"/>
      <c r="AN39" s="2028"/>
      <c r="AO39" s="2028"/>
      <c r="AP39" s="2028"/>
      <c r="AQ39" s="2028"/>
      <c r="AR39" s="2028"/>
      <c r="AS39" s="2028"/>
      <c r="AT39" s="2028"/>
      <c r="AU39" s="2028" t="s">
        <v>269</v>
      </c>
    </row>
    <row r="40" spans="1:52" ht="14.25" customHeight="1">
      <c r="Q40" s="208"/>
      <c r="R40" s="304"/>
      <c r="S40" s="2155" t="s">
        <v>73</v>
      </c>
      <c r="T40" s="2106" t="s">
        <v>442</v>
      </c>
      <c r="U40" s="218"/>
      <c r="V40" s="2157"/>
      <c r="W40" s="2157"/>
      <c r="X40" s="2157"/>
      <c r="Y40" s="2157"/>
      <c r="Z40" s="2158"/>
      <c r="AA40" s="2193" t="s">
        <v>400</v>
      </c>
      <c r="AB40" s="2185" t="s">
        <v>443</v>
      </c>
      <c r="AC40" s="2171"/>
      <c r="AD40" s="2171"/>
      <c r="AE40" s="2186"/>
      <c r="AF40" s="2171" t="s">
        <v>444</v>
      </c>
      <c r="AG40" s="2171"/>
      <c r="AH40" s="2171"/>
      <c r="AI40" s="2186"/>
      <c r="AJ40" s="2185" t="s">
        <v>445</v>
      </c>
      <c r="AK40" s="2171"/>
      <c r="AL40" s="2171"/>
      <c r="AM40" s="2186"/>
      <c r="AN40" s="2185" t="s">
        <v>399</v>
      </c>
      <c r="AO40" s="2171"/>
      <c r="AP40" s="2157"/>
      <c r="AQ40" s="2157"/>
      <c r="AR40" s="2158"/>
      <c r="AS40" s="2159" t="s">
        <v>400</v>
      </c>
      <c r="AT40" s="2162" t="s">
        <v>402</v>
      </c>
      <c r="AU40" s="2028"/>
    </row>
    <row r="41" spans="1:52" ht="33.75" customHeight="1">
      <c r="Q41" s="208"/>
      <c r="R41" s="304"/>
      <c r="S41" s="2155"/>
      <c r="T41" s="2106"/>
      <c r="U41" s="940"/>
      <c r="V41" s="2091" t="s">
        <v>446</v>
      </c>
      <c r="W41" s="2092"/>
      <c r="X41" s="2091" t="s">
        <v>406</v>
      </c>
      <c r="Y41" s="2180"/>
      <c r="Z41" s="2092"/>
      <c r="AA41" s="2194"/>
      <c r="AB41" s="2187"/>
      <c r="AC41" s="2188"/>
      <c r="AD41" s="2188"/>
      <c r="AE41" s="2189"/>
      <c r="AF41" s="2188"/>
      <c r="AG41" s="2188"/>
      <c r="AH41" s="2188"/>
      <c r="AI41" s="2189"/>
      <c r="AJ41" s="2187"/>
      <c r="AK41" s="2188"/>
      <c r="AL41" s="2188"/>
      <c r="AM41" s="2188"/>
      <c r="AN41" s="2028" t="s">
        <v>447</v>
      </c>
      <c r="AO41" s="2028"/>
      <c r="AP41" s="2180" t="s">
        <v>406</v>
      </c>
      <c r="AQ41" s="2180"/>
      <c r="AR41" s="2092"/>
      <c r="AS41" s="2160"/>
      <c r="AT41" s="2163"/>
      <c r="AU41" s="2028"/>
    </row>
    <row r="42" spans="1:52" ht="14.25" customHeight="1">
      <c r="Q42" s="208"/>
      <c r="R42" s="304"/>
      <c r="S42" s="2155"/>
      <c r="T42" s="2106"/>
      <c r="U42" s="940"/>
      <c r="V42" s="2096"/>
      <c r="W42" s="2097"/>
      <c r="X42" s="2096"/>
      <c r="Y42" s="2181"/>
      <c r="Z42" s="2097"/>
      <c r="AA42" s="2194"/>
      <c r="AB42" s="2187"/>
      <c r="AC42" s="2188"/>
      <c r="AD42" s="2188"/>
      <c r="AE42" s="2189"/>
      <c r="AF42" s="2188"/>
      <c r="AG42" s="2188"/>
      <c r="AH42" s="2188"/>
      <c r="AI42" s="2189"/>
      <c r="AJ42" s="2187"/>
      <c r="AK42" s="2188"/>
      <c r="AL42" s="2188"/>
      <c r="AM42" s="2188"/>
      <c r="AN42" s="2196"/>
      <c r="AO42" s="2196"/>
      <c r="AP42" s="2181"/>
      <c r="AQ42" s="2181"/>
      <c r="AR42" s="2097"/>
      <c r="AS42" s="2160"/>
      <c r="AT42" s="2163"/>
      <c r="AU42" s="202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5"/>
      <c r="T43" s="2106"/>
      <c r="U43" s="219"/>
      <c r="V43" s="1249" t="s">
        <v>448</v>
      </c>
      <c r="W43" s="1249" t="s">
        <v>449</v>
      </c>
      <c r="X43" s="1257" t="s">
        <v>416</v>
      </c>
      <c r="Y43" s="2115" t="s">
        <v>417</v>
      </c>
      <c r="Z43" s="2117"/>
      <c r="AA43" s="2195"/>
      <c r="AB43" s="2190"/>
      <c r="AC43" s="2191"/>
      <c r="AD43" s="2191"/>
      <c r="AE43" s="2192"/>
      <c r="AF43" s="2191"/>
      <c r="AG43" s="2191"/>
      <c r="AH43" s="2191"/>
      <c r="AI43" s="2192"/>
      <c r="AJ43" s="2190"/>
      <c r="AK43" s="2191"/>
      <c r="AL43" s="2191"/>
      <c r="AM43" s="2192"/>
      <c r="AN43" s="1773" t="s">
        <v>448</v>
      </c>
      <c r="AO43" s="1773" t="s">
        <v>449</v>
      </c>
      <c r="AP43" s="1257" t="s">
        <v>416</v>
      </c>
      <c r="AQ43" s="2115" t="s">
        <v>417</v>
      </c>
      <c r="AR43" s="2117"/>
      <c r="AS43" s="2161"/>
      <c r="AT43" s="2164"/>
      <c r="AU43" s="202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4">
        <f ca="1">OFFSET(Y44,0,-1)+1</f>
        <v>6</v>
      </c>
      <c r="Z44" s="2154"/>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4">
        <f ca="1">OFFSET(AQ44,0,-1)+1</f>
        <v>4</v>
      </c>
      <c r="AR44" s="2154"/>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7">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4"/>
      <c r="W45" s="2134"/>
      <c r="X45" s="2134"/>
      <c r="Y45" s="2134"/>
      <c r="Z45" s="2134"/>
      <c r="AA45" s="2135"/>
      <c r="AB45" s="2133" t="str">
        <f>INDEX(PT_DIFFERENTIATION_NTAR,MATCH(A45,PT_DIFFERENTIATION_NTAR_ID,0))</f>
        <v/>
      </c>
      <c r="AC45" s="2134"/>
      <c r="AD45" s="2134"/>
      <c r="AE45" s="2134"/>
      <c r="AF45" s="2134"/>
      <c r="AG45" s="2134"/>
      <c r="AH45" s="2134"/>
      <c r="AI45" s="2134"/>
      <c r="AJ45" s="2134"/>
      <c r="AK45" s="2134"/>
      <c r="AL45" s="2134"/>
      <c r="AM45" s="2134"/>
      <c r="AN45" s="2134"/>
      <c r="AO45" s="2134"/>
      <c r="AP45" s="2134"/>
      <c r="AQ45" s="2134"/>
      <c r="AR45" s="2134"/>
      <c r="AS45" s="2134"/>
      <c r="AT45" s="2135"/>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8"/>
      <c r="F46" s="2147">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4"/>
      <c r="W46" s="2134"/>
      <c r="X46" s="2134"/>
      <c r="Y46" s="2134"/>
      <c r="Z46" s="2134"/>
      <c r="AA46" s="2135"/>
      <c r="AB46" s="2133" t="str">
        <f>INDEX(PT_DIFFERENTIATION_TER,MATCH(B46,PT_DIFFERENTIATION_TER_ID,0))</f>
        <v/>
      </c>
      <c r="AC46" s="2134"/>
      <c r="AD46" s="2134"/>
      <c r="AE46" s="2134"/>
      <c r="AF46" s="2134"/>
      <c r="AG46" s="2134"/>
      <c r="AH46" s="2134"/>
      <c r="AI46" s="2134"/>
      <c r="AJ46" s="2134"/>
      <c r="AK46" s="2134"/>
      <c r="AL46" s="2134"/>
      <c r="AM46" s="2134"/>
      <c r="AN46" s="2134"/>
      <c r="AO46" s="2134"/>
      <c r="AP46" s="2134"/>
      <c r="AQ46" s="2134"/>
      <c r="AR46" s="2134"/>
      <c r="AS46" s="2134"/>
      <c r="AT46" s="2135"/>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8"/>
      <c r="F47" s="2148"/>
      <c r="G47" s="2147">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4"/>
      <c r="W47" s="2134"/>
      <c r="X47" s="2134"/>
      <c r="Y47" s="2134"/>
      <c r="Z47" s="2134"/>
      <c r="AA47" s="2135"/>
      <c r="AB47" s="2133" t="str">
        <f>INDEX(PT_DIFFERENTIATION_CS,MATCH(C47,PT_DIFFERENTIATION_CS_ID,0))</f>
        <v/>
      </c>
      <c r="AC47" s="2134"/>
      <c r="AD47" s="2134"/>
      <c r="AE47" s="2134"/>
      <c r="AF47" s="2134"/>
      <c r="AG47" s="2134"/>
      <c r="AH47" s="2134"/>
      <c r="AI47" s="2134"/>
      <c r="AJ47" s="2134"/>
      <c r="AK47" s="2134"/>
      <c r="AL47" s="2134"/>
      <c r="AM47" s="2134"/>
      <c r="AN47" s="2134"/>
      <c r="AO47" s="2134"/>
      <c r="AP47" s="2134"/>
      <c r="AQ47" s="2134"/>
      <c r="AR47" s="2134"/>
      <c r="AS47" s="2134"/>
      <c r="AT47" s="2135"/>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8"/>
      <c r="F48" s="2148"/>
      <c r="G48" s="2148"/>
      <c r="H48" s="2147">
        <v>1</v>
      </c>
      <c r="I48" s="1281"/>
      <c r="J48" s="1281"/>
      <c r="K48" s="1281"/>
      <c r="L48" s="1282"/>
      <c r="M48" s="1283"/>
      <c r="N48" s="1283"/>
      <c r="O48" s="1283"/>
      <c r="P48" s="1330"/>
      <c r="Q48" s="1329"/>
      <c r="R48" s="277"/>
      <c r="S48" s="1255" t="str">
        <f>INDEX(PT_DIFFERENTIATION_NUM_IST_TE,MATCH(D48,PT_DIFFERENTIATION_IST_TE_ID,0))</f>
        <v>...</v>
      </c>
      <c r="T48" s="229" t="s">
        <v>371</v>
      </c>
      <c r="U48" s="217"/>
      <c r="V48" s="2134"/>
      <c r="W48" s="2134"/>
      <c r="X48" s="2134"/>
      <c r="Y48" s="2134"/>
      <c r="Z48" s="2134"/>
      <c r="AA48" s="2135"/>
      <c r="AB48" s="2133" t="str">
        <f>INDEX(PT_DIFFERENTIATION_IST_TE,MATCH(D48,PT_DIFFERENTIATION_IST_TE_ID,0))</f>
        <v/>
      </c>
      <c r="AC48" s="2134"/>
      <c r="AD48" s="2134"/>
      <c r="AE48" s="2134"/>
      <c r="AF48" s="2134"/>
      <c r="AG48" s="2134"/>
      <c r="AH48" s="2134"/>
      <c r="AI48" s="2134"/>
      <c r="AJ48" s="2134"/>
      <c r="AK48" s="2134"/>
      <c r="AL48" s="2134"/>
      <c r="AM48" s="2134"/>
      <c r="AN48" s="2134"/>
      <c r="AO48" s="2134"/>
      <c r="AP48" s="2134"/>
      <c r="AQ48" s="2134"/>
      <c r="AR48" s="2134"/>
      <c r="AS48" s="2134"/>
      <c r="AT48" s="2135"/>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8"/>
      <c r="F49" s="2148"/>
      <c r="G49" s="2148"/>
      <c r="H49" s="2148"/>
      <c r="I49" s="2145" t="str">
        <f>S48&amp;".1"</f>
        <v>....1</v>
      </c>
      <c r="J49" s="1262"/>
      <c r="K49" s="1262"/>
      <c r="L49" s="1265" t="s">
        <v>373</v>
      </c>
      <c r="M49" s="435"/>
      <c r="N49" s="435"/>
      <c r="O49" s="435"/>
      <c r="P49" s="2146">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8"/>
      <c r="F50" s="2148"/>
      <c r="G50" s="2148"/>
      <c r="H50" s="2148"/>
      <c r="I50" s="2168"/>
      <c r="J50" s="2145" t="str">
        <f>S48&amp;".1"</f>
        <v>....1</v>
      </c>
      <c r="K50" s="1262"/>
      <c r="L50" s="1265"/>
      <c r="M50" s="435"/>
      <c r="N50" s="435"/>
      <c r="O50" s="435"/>
      <c r="P50" s="2146"/>
      <c r="Q50" s="2146">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8"/>
      <c r="F51" s="2148"/>
      <c r="G51" s="2148"/>
      <c r="H51" s="2148"/>
      <c r="I51" s="2168"/>
      <c r="J51" s="2168"/>
      <c r="K51" s="2145" t="str">
        <f>S48&amp;".1"</f>
        <v>....1</v>
      </c>
      <c r="L51" s="1282"/>
      <c r="P51" s="2146"/>
      <c r="Q51" s="2146"/>
      <c r="R51" s="281">
        <v>1</v>
      </c>
      <c r="S51" s="2197" t="str">
        <f>$K51</f>
        <v>....1</v>
      </c>
      <c r="T51" s="2200"/>
      <c r="U51" s="217"/>
      <c r="V51" s="668"/>
      <c r="W51" s="1178"/>
      <c r="X51" s="1646"/>
      <c r="Y51" s="1374" t="s">
        <v>50</v>
      </c>
      <c r="Z51" s="1646"/>
      <c r="AA51" s="1374" t="s">
        <v>50</v>
      </c>
      <c r="AB51" s="2009" t="s">
        <v>48</v>
      </c>
      <c r="AC51" s="2183"/>
      <c r="AD51" s="2101">
        <v>1</v>
      </c>
      <c r="AE51" s="2204" t="s">
        <v>18</v>
      </c>
      <c r="AF51" s="2009" t="s">
        <v>48</v>
      </c>
      <c r="AG51" s="2183"/>
      <c r="AH51" s="2101">
        <v>1</v>
      </c>
      <c r="AI51" s="2204" t="s">
        <v>18</v>
      </c>
      <c r="AJ51" s="2009" t="s">
        <v>48</v>
      </c>
      <c r="AK51" s="230"/>
      <c r="AL51" s="1256">
        <v>1</v>
      </c>
      <c r="AM51" s="1320"/>
      <c r="AN51" s="668"/>
      <c r="AO51" s="1178"/>
      <c r="AP51" s="1646"/>
      <c r="AQ51" s="1374" t="s">
        <v>50</v>
      </c>
      <c r="AR51" s="1646"/>
      <c r="AS51" s="1374" t="s">
        <v>50</v>
      </c>
      <c r="AT51" s="1267"/>
      <c r="AU51" s="2142" t="s">
        <v>450</v>
      </c>
      <c r="AV51" s="436" t="e">
        <f ca="1">STRCHECKDATE(V54:AT54)</f>
        <v>#NAME?</v>
      </c>
      <c r="AW51" s="425"/>
      <c r="AX51" s="425" t="str">
        <f t="shared" si="2"/>
        <v/>
      </c>
      <c r="AY51" s="425"/>
      <c r="AZ51" s="425"/>
    </row>
    <row r="52" spans="1:52" ht="11.25" customHeight="1">
      <c r="A52" s="1281" t="s">
        <v>180</v>
      </c>
      <c r="B52" s="1281"/>
      <c r="C52" s="1281"/>
      <c r="D52" s="1281"/>
      <c r="E52" s="2148"/>
      <c r="F52" s="2148"/>
      <c r="G52" s="2148"/>
      <c r="H52" s="2148"/>
      <c r="I52" s="2168"/>
      <c r="J52" s="2168"/>
      <c r="K52" s="2145"/>
      <c r="L52" s="1282"/>
      <c r="P52" s="2146"/>
      <c r="Q52" s="2146"/>
      <c r="R52" s="281"/>
      <c r="S52" s="2198"/>
      <c r="T52" s="2201"/>
      <c r="U52" s="217"/>
      <c r="V52" s="1311"/>
      <c r="W52" s="1408"/>
      <c r="X52" s="1311"/>
      <c r="Y52" s="1311"/>
      <c r="Z52" s="1311"/>
      <c r="AA52" s="1311"/>
      <c r="AB52" s="2009"/>
      <c r="AC52" s="2183"/>
      <c r="AD52" s="2101"/>
      <c r="AE52" s="2204"/>
      <c r="AF52" s="2009"/>
      <c r="AG52" s="2183"/>
      <c r="AH52" s="2101"/>
      <c r="AI52" s="2204"/>
      <c r="AJ52" s="2009"/>
      <c r="AK52" s="237"/>
      <c r="AL52" s="349"/>
      <c r="AM52" s="348" t="s">
        <v>434</v>
      </c>
      <c r="AN52" s="1311"/>
      <c r="AO52" s="1408"/>
      <c r="AP52" s="1311"/>
      <c r="AQ52" s="1311"/>
      <c r="AR52" s="1311"/>
      <c r="AS52" s="1311"/>
      <c r="AT52" s="1308"/>
      <c r="AU52" s="2143"/>
      <c r="AW52" s="425"/>
      <c r="AX52" s="425"/>
      <c r="AY52" s="425"/>
      <c r="AZ52" s="425"/>
    </row>
    <row r="53" spans="1:52" ht="11.25" customHeight="1">
      <c r="A53" s="1281" t="s">
        <v>180</v>
      </c>
      <c r="B53" s="1281"/>
      <c r="C53" s="1281"/>
      <c r="D53" s="1281"/>
      <c r="E53" s="2148"/>
      <c r="F53" s="2148"/>
      <c r="G53" s="2148"/>
      <c r="H53" s="2148"/>
      <c r="I53" s="2168"/>
      <c r="J53" s="2168"/>
      <c r="K53" s="2145"/>
      <c r="L53" s="1282"/>
      <c r="P53" s="2146"/>
      <c r="Q53" s="2146"/>
      <c r="R53" s="281"/>
      <c r="S53" s="2198"/>
      <c r="T53" s="2201"/>
      <c r="U53" s="217"/>
      <c r="V53" s="1311"/>
      <c r="W53" s="1408"/>
      <c r="X53" s="1311"/>
      <c r="Y53" s="1311"/>
      <c r="Z53" s="1311"/>
      <c r="AA53" s="1311"/>
      <c r="AB53" s="2009"/>
      <c r="AC53" s="2183"/>
      <c r="AD53" s="2101"/>
      <c r="AE53" s="2204"/>
      <c r="AF53" s="2009"/>
      <c r="AG53" s="211"/>
      <c r="AH53" s="348"/>
      <c r="AI53" s="348" t="s">
        <v>435</v>
      </c>
      <c r="AJ53" s="1311"/>
      <c r="AK53" s="1311"/>
      <c r="AL53" s="1311"/>
      <c r="AM53" s="1311"/>
      <c r="AN53" s="1311"/>
      <c r="AO53" s="1408"/>
      <c r="AP53" s="1311"/>
      <c r="AQ53" s="1311"/>
      <c r="AR53" s="1311"/>
      <c r="AS53" s="1311"/>
      <c r="AT53" s="1308"/>
      <c r="AU53" s="2143"/>
      <c r="AW53" s="425"/>
      <c r="AX53" s="425"/>
      <c r="AY53" s="425"/>
      <c r="AZ53" s="425"/>
    </row>
    <row r="54" spans="1:52" ht="11.25" customHeight="1">
      <c r="A54" s="1281" t="s">
        <v>180</v>
      </c>
      <c r="B54" s="1281" t="s">
        <v>181</v>
      </c>
      <c r="C54" s="1281" t="s">
        <v>182</v>
      </c>
      <c r="D54" s="1281" t="s">
        <v>183</v>
      </c>
      <c r="E54" s="2148"/>
      <c r="F54" s="2148"/>
      <c r="G54" s="2148"/>
      <c r="H54" s="2148"/>
      <c r="I54" s="2168"/>
      <c r="J54" s="2168"/>
      <c r="K54" s="2145"/>
      <c r="L54" s="1282"/>
      <c r="P54" s="2146"/>
      <c r="Q54" s="2146"/>
      <c r="R54" s="281"/>
      <c r="S54" s="2199"/>
      <c r="T54" s="2202"/>
      <c r="U54" s="217"/>
      <c r="V54" s="1311"/>
      <c r="W54" s="1312" t="str">
        <f>X51&amp;"-"&amp;Z51</f>
        <v>-</v>
      </c>
      <c r="X54" s="1311"/>
      <c r="Y54" s="1311"/>
      <c r="Z54" s="1311"/>
      <c r="AA54" s="1311"/>
      <c r="AB54" s="200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3"/>
      <c r="AW54" s="425"/>
      <c r="AX54" s="425" t="str">
        <f t="shared" ref="AX54:AX62" si="3">IF(T54="","",T54)</f>
        <v/>
      </c>
      <c r="AY54" s="425"/>
      <c r="AZ54" s="425"/>
    </row>
    <row r="55" spans="1:52" ht="11.25" customHeight="1">
      <c r="A55" s="1281" t="s">
        <v>180</v>
      </c>
      <c r="B55" s="1281" t="s">
        <v>181</v>
      </c>
      <c r="C55" s="1281" t="s">
        <v>182</v>
      </c>
      <c r="D55" s="1281" t="s">
        <v>183</v>
      </c>
      <c r="E55" s="2148"/>
      <c r="F55" s="2148"/>
      <c r="G55" s="2148"/>
      <c r="H55" s="2148"/>
      <c r="I55" s="2168"/>
      <c r="J55" s="2145"/>
      <c r="K55" s="1281"/>
      <c r="L55" s="1282"/>
      <c r="P55" s="2146"/>
      <c r="Q55" s="2146"/>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4"/>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8"/>
      <c r="F56" s="2148"/>
      <c r="G56" s="2148"/>
      <c r="H56" s="2148"/>
      <c r="I56" s="2145"/>
      <c r="J56" s="1262"/>
      <c r="K56" s="1262"/>
      <c r="L56" s="1265"/>
      <c r="M56" s="435"/>
      <c r="N56" s="435"/>
      <c r="O56" s="435"/>
      <c r="P56" s="2146"/>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8"/>
      <c r="F57" s="2148"/>
      <c r="G57" s="2148"/>
      <c r="H57" s="2147"/>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8"/>
      <c r="F58" s="2148"/>
      <c r="G58" s="2147"/>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8"/>
      <c r="F59" s="2147"/>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8"/>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7"/>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c r="AN64" s="2167"/>
      <c r="AO64" s="2167"/>
      <c r="AP64" s="2167"/>
      <c r="AQ64" s="2167"/>
      <c r="AR64" s="2167"/>
      <c r="AS64" s="2167"/>
      <c r="AT64" s="2167"/>
      <c r="AU64" s="2167"/>
    </row>
    <row r="65" spans="15:47" ht="19.5" customHeight="1">
      <c r="O65" s="461"/>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row>
    <row r="68" spans="15:47" ht="15.75" customHeight="1">
      <c r="O68" s="461"/>
      <c r="T68" s="2167"/>
      <c r="U68" s="2167"/>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c r="AR68" s="2167"/>
      <c r="AS68" s="2167"/>
      <c r="AT68" s="2167"/>
      <c r="AU68" s="2167"/>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4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4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4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4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270" t="s">
        <v>459</v>
      </c>
      <c r="W38" s="2000" t="s">
        <v>405</v>
      </c>
      <c r="X38" s="1999"/>
      <c r="Y38" s="2000" t="s">
        <v>406</v>
      </c>
      <c r="Z38" s="2005"/>
      <c r="AA38" s="1999"/>
      <c r="AB38" s="2160"/>
      <c r="AC38" s="1270"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270" t="s">
        <v>462</v>
      </c>
      <c r="W39" s="1130" t="s">
        <v>463</v>
      </c>
      <c r="X39" s="1130" t="s">
        <v>464</v>
      </c>
      <c r="Y39" s="1275" t="s">
        <v>416</v>
      </c>
      <c r="Z39" s="2115" t="s">
        <v>417</v>
      </c>
      <c r="AA39" s="2117"/>
      <c r="AB39" s="2161"/>
      <c r="AC39" s="1270" t="s">
        <v>462</v>
      </c>
      <c r="AD39" s="1130" t="s">
        <v>463</v>
      </c>
      <c r="AE39" s="1130" t="s">
        <v>464</v>
      </c>
      <c r="AF39" s="1275"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4">
        <f ca="1">OFFSET(Z40,0,-1)+1</f>
        <v>7</v>
      </c>
      <c r="AA40" s="2154"/>
      <c r="AB40" s="1271">
        <f ca="1">OFFSET(AB40,0,-2)+1</f>
        <v>8</v>
      </c>
      <c r="AC40" s="1271">
        <f ca="1">OFFSET(AC40,0,-1)+1</f>
        <v>9</v>
      </c>
      <c r="AD40" s="1271">
        <f ca="1">OFFSET(AD40,0,-1)+1</f>
        <v>10</v>
      </c>
      <c r="AE40" s="1271">
        <f ca="1">OFFSET(AE40,0,-1)+1</f>
        <v>11</v>
      </c>
      <c r="AF40" s="1271">
        <f ca="1">OFFSET(AF40,0,-1)+1</f>
        <v>12</v>
      </c>
      <c r="AG40" s="2154">
        <f ca="1">OFFSET(AG40,0,-1)+1</f>
        <v>13</v>
      </c>
      <c r="AH40" s="2154"/>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7">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8"/>
      <c r="F42" s="2147">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8"/>
      <c r="F43" s="2148"/>
      <c r="G43" s="2147">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8"/>
      <c r="F44" s="2148"/>
      <c r="G44" s="2148"/>
      <c r="H44" s="2148"/>
      <c r="I44" s="2145" t="str">
        <f>S43&amp;".1"</f>
        <v>...1</v>
      </c>
      <c r="J44" s="1281"/>
      <c r="K44" s="1281"/>
      <c r="L44" s="1282"/>
      <c r="P44" s="2146">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8"/>
      <c r="F45" s="2148"/>
      <c r="G45" s="2148"/>
      <c r="H45" s="2148"/>
      <c r="I45" s="2168"/>
      <c r="J45" s="2145" t="str">
        <f>I44&amp;".1"</f>
        <v>...1.1</v>
      </c>
      <c r="K45" s="1281"/>
      <c r="L45" s="1282" t="s">
        <v>376</v>
      </c>
      <c r="P45" s="2146"/>
      <c r="Q45" s="2146">
        <v>1</v>
      </c>
      <c r="R45" s="281"/>
      <c r="S45" s="1276"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8"/>
      <c r="F46" s="2148"/>
      <c r="G46" s="2148"/>
      <c r="H46" s="2148"/>
      <c r="I46" s="2168"/>
      <c r="J46" s="2168"/>
      <c r="K46" s="2145" t="str">
        <f>J45&amp;".1"</f>
        <v>...1.1.1</v>
      </c>
      <c r="L46" s="1282"/>
      <c r="P46" s="2146"/>
      <c r="Q46" s="2146"/>
      <c r="R46" s="281">
        <v>1</v>
      </c>
      <c r="S46" s="1276"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8"/>
      <c r="F47" s="2148"/>
      <c r="G47" s="2148"/>
      <c r="H47" s="2148"/>
      <c r="I47" s="2168"/>
      <c r="J47" s="2168"/>
      <c r="K47" s="2145"/>
      <c r="L47" s="1282"/>
      <c r="P47" s="2146"/>
      <c r="Q47" s="2146"/>
      <c r="R47" s="281"/>
      <c r="S47" s="1277"/>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194</v>
      </c>
      <c r="B48" s="1281" t="s">
        <v>195</v>
      </c>
      <c r="C48" s="1281" t="s">
        <v>196</v>
      </c>
      <c r="D48" s="1281" t="s">
        <v>465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8"/>
      <c r="F49" s="2148"/>
      <c r="G49" s="2148"/>
      <c r="H49" s="2148"/>
      <c r="I49" s="2145"/>
      <c r="J49" s="1281"/>
      <c r="K49" s="1281"/>
      <c r="L49" s="1282"/>
      <c r="P49" s="2146"/>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8"/>
      <c r="F51" s="2147"/>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199</v>
      </c>
      <c r="B48" s="1281" t="s">
        <v>200</v>
      </c>
      <c r="C48" s="1281" t="s">
        <v>201</v>
      </c>
      <c r="D48" s="1281" t="s">
        <v>466</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204</v>
      </c>
      <c r="B48" s="1281" t="s">
        <v>205</v>
      </c>
      <c r="C48" s="1281" t="s">
        <v>206</v>
      </c>
      <c r="D48" s="1281" t="s">
        <v>467</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209</v>
      </c>
      <c r="B48" s="1281" t="s">
        <v>210</v>
      </c>
      <c r="C48" s="1281" t="s">
        <v>211</v>
      </c>
      <c r="D48" s="1281" t="s">
        <v>468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42" hidden="1" customHeight="1">
      <c r="A4" s="1281"/>
      <c r="B4" s="1281"/>
      <c r="C4" s="1281"/>
      <c r="D4" s="1281"/>
      <c r="E4" s="2148"/>
      <c r="F4" s="2148"/>
      <c r="G4" s="2147">
        <v>1</v>
      </c>
      <c r="H4" s="1281"/>
      <c r="I4" s="1281"/>
      <c r="J4" s="1281"/>
      <c r="K4" s="1281"/>
      <c r="L4" s="1282"/>
      <c r="M4" s="1283"/>
      <c r="N4" s="1283"/>
      <c r="O4" s="1283"/>
      <c r="P4" s="1330"/>
      <c r="Q4" s="1329"/>
      <c r="R4" s="277"/>
      <c r="S4" s="1379" t="e">
        <f>INDEX(PT_DIFFERENTIATION_NUM_CS,MATCH(C4,PT_DIFFERENTIATION_CS_ID,0))</f>
        <v>#N/A</v>
      </c>
      <c r="T4" s="228" t="s">
        <v>451</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74" t="s">
        <v>50</v>
      </c>
      <c r="AB8" s="1646"/>
      <c r="AC8" s="1374" t="s">
        <v>50</v>
      </c>
      <c r="AD8" s="2084" t="s">
        <v>50</v>
      </c>
      <c r="AE8" s="2183"/>
      <c r="AF8" s="2101">
        <v>1</v>
      </c>
      <c r="AG8" s="2219"/>
      <c r="AH8" s="2009" t="s">
        <v>50</v>
      </c>
      <c r="AI8" s="2183"/>
      <c r="AJ8" s="2101">
        <v>1</v>
      </c>
      <c r="AK8" s="2218" t="s">
        <v>18</v>
      </c>
      <c r="AL8" s="2009" t="s">
        <v>50</v>
      </c>
      <c r="AM8" s="2091"/>
      <c r="AN8" s="2101">
        <v>1</v>
      </c>
      <c r="AO8" s="2212"/>
      <c r="AP8" s="2213" t="s">
        <v>50</v>
      </c>
      <c r="AQ8" s="230"/>
      <c r="AR8" s="1377">
        <v>1</v>
      </c>
      <c r="AS8" s="1380" t="s">
        <v>18</v>
      </c>
      <c r="AT8" s="668"/>
      <c r="AU8" s="1178"/>
      <c r="AV8" s="668"/>
      <c r="AW8" s="1178"/>
      <c r="AX8" s="1646"/>
      <c r="AY8" s="1374" t="s">
        <v>50</v>
      </c>
      <c r="AZ8" s="1646"/>
      <c r="BA8" s="1374"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63" t="s">
        <v>448</v>
      </c>
      <c r="W44" s="1363" t="s">
        <v>449</v>
      </c>
      <c r="X44" s="1363" t="s">
        <v>448</v>
      </c>
      <c r="Y44" s="1363" t="s">
        <v>449</v>
      </c>
      <c r="Z44" s="1370"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63" t="s">
        <v>448</v>
      </c>
      <c r="AU44" s="1363" t="s">
        <v>449</v>
      </c>
      <c r="AV44" s="1363" t="s">
        <v>448</v>
      </c>
      <c r="AW44" s="1363" t="s">
        <v>449</v>
      </c>
      <c r="AX44" s="1370"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4">
        <f t="shared" ca="1" si="2"/>
        <v>8</v>
      </c>
      <c r="AB45" s="2154"/>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4">
        <f ca="1">OFFSET(AY45,0,-1)+1</f>
        <v>3</v>
      </c>
      <c r="AZ45" s="2154"/>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7">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8"/>
      <c r="F47" s="2147">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8"/>
      <c r="F48" s="2148"/>
      <c r="G48" s="2147">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8"/>
      <c r="F50" s="2148"/>
      <c r="G50" s="2148"/>
      <c r="H50" s="2148"/>
      <c r="I50" s="2145" t="str">
        <f>S49&amp;".1"</f>
        <v>.1</v>
      </c>
      <c r="J50" s="1262"/>
      <c r="K50" s="1262"/>
      <c r="L50" s="1265" t="s">
        <v>373</v>
      </c>
      <c r="M50" s="435"/>
      <c r="N50" s="435"/>
      <c r="O50" s="435"/>
      <c r="P50" s="2146">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74" t="s">
        <v>50</v>
      </c>
      <c r="AB52" s="1646"/>
      <c r="AC52" s="1374"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77">
        <v>1</v>
      </c>
      <c r="AS52" s="1380" t="s">
        <v>18</v>
      </c>
      <c r="AT52" s="668"/>
      <c r="AU52" s="1178"/>
      <c r="AV52" s="668"/>
      <c r="AW52" s="1178"/>
      <c r="AX52" s="1646"/>
      <c r="AY52" s="1374" t="s">
        <v>50</v>
      </c>
      <c r="AZ52" s="1646"/>
      <c r="BA52" s="1374"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214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214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214</v>
      </c>
      <c r="B56" s="1281" t="s">
        <v>215</v>
      </c>
      <c r="C56" s="1281" t="s">
        <v>216</v>
      </c>
      <c r="D56" s="1281" t="s">
        <v>483</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214</v>
      </c>
      <c r="B57" s="1281" t="s">
        <v>215</v>
      </c>
      <c r="C57" s="1281" t="s">
        <v>216</v>
      </c>
      <c r="D57" s="1281" t="s">
        <v>483</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8"/>
      <c r="F58" s="2148"/>
      <c r="G58" s="2148"/>
      <c r="H58" s="2148"/>
      <c r="I58" s="2145"/>
      <c r="J58" s="1262"/>
      <c r="K58" s="1262"/>
      <c r="L58" s="1265"/>
      <c r="M58" s="435"/>
      <c r="N58" s="435"/>
      <c r="O58" s="435"/>
      <c r="P58" s="2146"/>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8"/>
      <c r="F60" s="2148"/>
      <c r="G60" s="2147"/>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8"/>
      <c r="F61" s="2147"/>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234</v>
      </c>
      <c r="B48" s="1281" t="s">
        <v>235</v>
      </c>
      <c r="C48" s="1281" t="s">
        <v>236</v>
      </c>
      <c r="D48" s="1281" t="s">
        <v>488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239</v>
      </c>
      <c r="B48" s="1281" t="s">
        <v>240</v>
      </c>
      <c r="C48" s="1281" t="s">
        <v>241</v>
      </c>
      <c r="D48" s="1281" t="s">
        <v>489</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484</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490</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492</v>
      </c>
      <c r="AE41" s="2171"/>
      <c r="AF41" s="2171"/>
      <c r="AG41" s="2186"/>
      <c r="AH41" s="2185" t="s">
        <v>493</v>
      </c>
      <c r="AI41" s="2171"/>
      <c r="AJ41" s="2171"/>
      <c r="AK41" s="2186"/>
      <c r="AL41" s="2185" t="s">
        <v>494</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495</v>
      </c>
      <c r="AU42" s="2092"/>
      <c r="AV42" s="2091" t="s">
        <v>496</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244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490</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244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244</v>
      </c>
      <c r="B56" s="1281" t="s">
        <v>245</v>
      </c>
      <c r="C56" s="1281" t="s">
        <v>246</v>
      </c>
      <c r="D56" s="1281" t="s">
        <v>497</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244</v>
      </c>
      <c r="B57" s="1281" t="s">
        <v>245</v>
      </c>
      <c r="C57" s="1281" t="s">
        <v>246</v>
      </c>
      <c r="D57" s="1281" t="s">
        <v>497</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498</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229</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229</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229</v>
      </c>
      <c r="B56" s="1281" t="s">
        <v>230</v>
      </c>
      <c r="C56" s="1281" t="s">
        <v>231</v>
      </c>
      <c r="D56" s="1281" t="s">
        <v>506</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229</v>
      </c>
      <c r="B57" s="1281" t="s">
        <v>230</v>
      </c>
      <c r="C57" s="1281" t="s">
        <v>231</v>
      </c>
      <c r="D57" s="1281" t="s">
        <v>506</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59"/>
      <c r="G21" s="2059"/>
      <c r="H21" s="2059"/>
      <c r="I21" s="2060"/>
      <c r="J21" s="480"/>
    </row>
    <row r="22" spans="1:26" ht="24" customHeight="1">
      <c r="E22" s="2111" t="str">
        <f>IF(org=0,"Не определено",org)</f>
        <v>ООО "Горводоканал"</v>
      </c>
      <c r="F22" s="2112"/>
      <c r="G22" s="2112"/>
      <c r="H22" s="2112"/>
      <c r="I22" s="211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1" t="s">
        <v>87</v>
      </c>
      <c r="G25" s="2222"/>
      <c r="H25" s="1565" t="str">
        <f>IF(H24="","",INDEX(DIFFERENTIATION_UNMERGE_VD,MATCH(H24,DIFFERENTIATION_ID_DIFF,0)))</f>
        <v/>
      </c>
      <c r="I25" s="1565">
        <f>IF(I24="","",INDEX(DIFFERENTIATION_UNMERGE_VD,MATCH(I24,DIFFERENTIATION_ID_DIFF,0)))</f>
        <v>0</v>
      </c>
      <c r="J25" s="2028"/>
    </row>
    <row r="26" spans="1:26" ht="11.25" customHeight="1">
      <c r="E26" s="629"/>
      <c r="F26" s="2221" t="s">
        <v>526</v>
      </c>
      <c r="G26" s="2222"/>
      <c r="H26" s="1565" t="str">
        <f>IF(H24="","",INDEX(DIFFERENTIATION_UNMERGE_AREA,MATCH(H24,DIFFERENTIATION_ID_DIFF,0)))</f>
        <v/>
      </c>
      <c r="I26" s="1565" t="str">
        <f>IF(I24="","",INDEX(DIFFERENTIATION_UNMERGE_AREA,MATCH(I24,DIFFERENTIATION_ID_DIFF,0)))</f>
        <v/>
      </c>
      <c r="J26" s="2028"/>
    </row>
    <row r="27" spans="1:26" ht="11.25" customHeight="1">
      <c r="E27" s="629"/>
      <c r="F27" s="2221" t="s">
        <v>527</v>
      </c>
      <c r="G27" s="2222"/>
      <c r="H27" s="1565" t="str">
        <f>IF(H24="","",INDEX(DIFFERENTIATION_UNMERGE_SYSTEM,MATCH(H24,DIFFERENTIATION_ID_DIFF,0)))</f>
        <v/>
      </c>
      <c r="I27" s="1565" t="str">
        <f>IF(I24="","",INDEX(DIFFERENTIATION_UNMERGE_SYSTEM,MATCH(I24,DIFFERENTIATION_ID_DIFF,0)))</f>
        <v>без дифференциации</v>
      </c>
      <c r="J27" s="2028"/>
    </row>
    <row r="28" spans="1:26" ht="11.25" customHeight="1">
      <c r="E28" s="2223" t="s">
        <v>268</v>
      </c>
      <c r="F28" s="2224"/>
      <c r="G28" s="2224"/>
      <c r="H28" s="1558"/>
      <c r="I28" s="1558"/>
      <c r="J28" s="2028"/>
    </row>
    <row r="29" spans="1:26" ht="22.5" customHeight="1">
      <c r="E29" s="1559" t="s">
        <v>73</v>
      </c>
      <c r="F29" s="1566" t="s">
        <v>270</v>
      </c>
      <c r="G29" s="1566" t="s">
        <v>528</v>
      </c>
      <c r="H29" s="1566" t="s">
        <v>271</v>
      </c>
      <c r="I29" s="1566" t="s">
        <v>271</v>
      </c>
      <c r="J29" s="202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5"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5"/>
      <c r="B34" s="2226"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5"/>
      <c r="B35" s="2226"/>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5"/>
      <c r="B36" s="2226"/>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5"/>
      <c r="B37" s="2226"/>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5"/>
      <c r="B38" s="2226"/>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5"/>
      <c r="B39" s="2226"/>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5"/>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5" t="s">
        <v>532</v>
      </c>
      <c r="D41" s="1552"/>
      <c r="E41" s="470" t="str">
        <f>FHD_NUM_P_5</f>
        <v/>
      </c>
      <c r="F41" s="865" t="str">
        <f>FHD_P_5</f>
        <v/>
      </c>
      <c r="G41" s="1559" t="s">
        <v>514</v>
      </c>
      <c r="H41" s="481"/>
      <c r="I41" s="481"/>
      <c r="J41" s="206" t="str">
        <f>FHD_NOTE_P_5</f>
        <v/>
      </c>
      <c r="K41" s="1550" t="str">
        <f t="shared" si="0"/>
        <v/>
      </c>
    </row>
    <row r="42" spans="1:31" ht="11.25" hidden="1" customHeight="1">
      <c r="A42" s="2225"/>
      <c r="D42" s="1552"/>
      <c r="E42" s="470" t="str">
        <f>FHD_NUM_P_6</f>
        <v/>
      </c>
      <c r="F42" s="865" t="str">
        <f>FHD_P_6</f>
        <v/>
      </c>
      <c r="G42" s="1559" t="s">
        <v>514</v>
      </c>
      <c r="H42" s="481"/>
      <c r="I42" s="481"/>
      <c r="J42" s="206" t="str">
        <f>FHD_NOTE_P_6</f>
        <v/>
      </c>
      <c r="K42" s="1550" t="str">
        <f t="shared" si="0"/>
        <v/>
      </c>
    </row>
    <row r="43" spans="1:31" ht="11.25" hidden="1" customHeight="1">
      <c r="A43" s="2225"/>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5"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5"/>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5"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5"/>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5"/>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5"/>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5"/>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5"/>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5"/>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5"/>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5"/>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5"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5"/>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5"/>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5"/>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5"/>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5" t="s">
        <v>546</v>
      </c>
      <c r="D96" s="1552"/>
      <c r="E96" s="470" t="str">
        <f>FHD_NUM_P_58</f>
        <v/>
      </c>
      <c r="F96" s="625" t="str">
        <f>FHD_P_58</f>
        <v/>
      </c>
      <c r="G96" s="639" t="s">
        <v>543</v>
      </c>
      <c r="H96" s="888"/>
      <c r="I96" s="501"/>
      <c r="J96" s="206" t="str">
        <f>FHD_NOTE_P_58</f>
        <v/>
      </c>
      <c r="K96" s="467"/>
    </row>
    <row r="97" spans="1:31" ht="18.75" hidden="1" customHeight="1">
      <c r="A97" s="2225"/>
      <c r="D97" s="1552"/>
      <c r="E97" s="470" t="str">
        <f>FHD_NUM_P_59</f>
        <v/>
      </c>
      <c r="F97" s="625" t="str">
        <f>FHD_P_59</f>
        <v/>
      </c>
      <c r="G97" s="639" t="s">
        <v>543</v>
      </c>
      <c r="H97" s="888"/>
      <c r="I97" s="501"/>
      <c r="J97" s="206" t="str">
        <f>FHD_NOTE_P_59</f>
        <v/>
      </c>
      <c r="K97" s="467"/>
    </row>
    <row r="98" spans="1:31" ht="18.75" hidden="1" customHeight="1">
      <c r="A98" s="2225"/>
      <c r="D98" s="1552"/>
      <c r="E98" s="470" t="str">
        <f>FHD_NUM_P_60</f>
        <v/>
      </c>
      <c r="F98" s="625" t="str">
        <f>FHD_P_60</f>
        <v/>
      </c>
      <c r="G98" s="639" t="s">
        <v>543</v>
      </c>
      <c r="H98" s="888"/>
      <c r="I98" s="501"/>
      <c r="J98" s="206" t="str">
        <f>FHD_NOTE_P_60</f>
        <v/>
      </c>
      <c r="K98" s="467"/>
    </row>
    <row r="99" spans="1:31" s="1882" customFormat="1" ht="18.75" hidden="1" customHeight="1">
      <c r="A99" s="2225"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5"/>
      <c r="D100" s="472"/>
      <c r="E100" s="720" t="str">
        <f>E99&amp;".0"</f>
        <v>.0</v>
      </c>
      <c r="F100" s="904"/>
      <c r="G100" s="905"/>
      <c r="H100" s="902"/>
      <c r="I100" s="902"/>
      <c r="J100" s="906"/>
    </row>
    <row r="101" spans="1:31" ht="15" hidden="1" customHeight="1">
      <c r="A101" s="2225"/>
      <c r="D101" s="1547"/>
      <c r="E101" s="882"/>
      <c r="F101" s="883" t="s">
        <v>548</v>
      </c>
      <c r="G101" s="496"/>
      <c r="H101" s="497"/>
      <c r="I101" s="497"/>
      <c r="J101" s="913" t="s">
        <v>549</v>
      </c>
      <c r="K101" s="467"/>
    </row>
    <row r="102" spans="1:31" s="1882" customFormat="1" ht="18.75" hidden="1" customHeight="1">
      <c r="A102" s="2225"/>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5"/>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5"/>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5"/>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5"/>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5"/>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5"/>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5"/>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5"/>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5"/>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5"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5"/>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5"/>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5"/>
      <c r="D118" s="472"/>
      <c r="E118" s="720" t="str">
        <f>E117&amp;".0"</f>
        <v>15.0</v>
      </c>
      <c r="F118" s="907"/>
      <c r="G118" s="1564"/>
      <c r="H118" s="902"/>
      <c r="I118" s="902"/>
      <c r="J118" s="906"/>
    </row>
    <row r="119" spans="1:31" s="1908" customFormat="1" ht="15" customHeight="1">
      <c r="A119" s="2225"/>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5"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5"/>
      <c r="D121" s="472"/>
      <c r="E121" s="720" t="str">
        <f>E120&amp;".0"</f>
        <v>.0</v>
      </c>
      <c r="F121" s="907"/>
      <c r="G121" s="1564"/>
      <c r="H121" s="902"/>
      <c r="I121" s="902"/>
      <c r="J121" s="906"/>
    </row>
    <row r="122" spans="1:31" ht="15" hidden="1" customHeight="1">
      <c r="A122" s="2225"/>
      <c r="D122" s="1547"/>
      <c r="E122" s="494"/>
      <c r="F122" s="504" t="s">
        <v>548</v>
      </c>
      <c r="G122" s="496"/>
      <c r="H122" s="497"/>
      <c r="I122" s="497"/>
      <c r="J122" s="913" t="s">
        <v>560</v>
      </c>
      <c r="K122" s="467"/>
    </row>
    <row r="123" spans="1:31" ht="22.5" hidden="1" customHeight="1">
      <c r="A123" s="2225"/>
      <c r="D123" s="1552"/>
      <c r="E123" s="470" t="str">
        <f>FHD_NUM_P_79</f>
        <v/>
      </c>
      <c r="F123" s="625" t="str">
        <f>FHD_P_79</f>
        <v/>
      </c>
      <c r="G123" s="1559" t="s">
        <v>524</v>
      </c>
      <c r="H123" s="501"/>
      <c r="I123" s="501"/>
      <c r="J123" s="206" t="str">
        <f>FHD_NOTE_P_79</f>
        <v/>
      </c>
      <c r="K123" s="467"/>
    </row>
    <row r="124" spans="1:31" s="1903" customFormat="1" ht="0.75" hidden="1" customHeight="1">
      <c r="A124" s="2225"/>
      <c r="D124" s="472"/>
      <c r="E124" s="720" t="str">
        <f>E123&amp;".0"</f>
        <v>.0</v>
      </c>
      <c r="F124" s="908"/>
      <c r="G124" s="1564"/>
      <c r="H124" s="902"/>
      <c r="I124" s="902"/>
      <c r="J124" s="906"/>
    </row>
    <row r="125" spans="1:31" ht="15" hidden="1" customHeight="1">
      <c r="A125" s="2225"/>
      <c r="D125" s="1547"/>
      <c r="E125" s="494"/>
      <c r="F125" s="504" t="s">
        <v>548</v>
      </c>
      <c r="G125" s="496"/>
      <c r="H125" s="497"/>
      <c r="I125" s="497"/>
      <c r="J125" s="913" t="s">
        <v>561</v>
      </c>
      <c r="K125" s="467"/>
    </row>
    <row r="126" spans="1:31" ht="22.5" hidden="1" customHeight="1">
      <c r="A126" s="2225"/>
      <c r="D126" s="1552"/>
      <c r="E126" s="470" t="str">
        <f>FHD_NUM_P_80</f>
        <v/>
      </c>
      <c r="F126" s="625" t="str">
        <f>FHD_P_80</f>
        <v/>
      </c>
      <c r="G126" s="1559" t="s">
        <v>562</v>
      </c>
      <c r="H126" s="481"/>
      <c r="I126" s="481"/>
      <c r="J126" s="206" t="str">
        <f>FHD_NOTE_P_80</f>
        <v/>
      </c>
      <c r="K126" s="467"/>
    </row>
    <row r="127" spans="1:31" ht="18.75" hidden="1" customHeight="1">
      <c r="A127" s="2225"/>
      <c r="D127" s="1552"/>
      <c r="E127" s="470" t="str">
        <f>FHD_NUM_P_81</f>
        <v/>
      </c>
      <c r="F127" s="625" t="str">
        <f>FHD_P_81</f>
        <v/>
      </c>
      <c r="G127" s="1559" t="s">
        <v>563</v>
      </c>
      <c r="H127" s="481"/>
      <c r="I127" s="481"/>
      <c r="J127" s="206" t="str">
        <f>FHD_NOTE_P_81</f>
        <v/>
      </c>
      <c r="K127" s="467"/>
    </row>
    <row r="128" spans="1:31" ht="18.75" hidden="1" customHeight="1">
      <c r="A128" s="2225"/>
      <c r="C128" s="1550" t="s">
        <v>550</v>
      </c>
      <c r="D128" s="1552"/>
      <c r="E128" s="470" t="str">
        <f>FHD_NUM_P_82</f>
        <v/>
      </c>
      <c r="F128" s="625" t="str">
        <f>FHD_P_82</f>
        <v/>
      </c>
      <c r="G128" s="1559" t="s">
        <v>274</v>
      </c>
      <c r="H128" s="334"/>
      <c r="I128" s="334"/>
      <c r="J128" s="206" t="str">
        <f>FHD_NOTE_P_82</f>
        <v/>
      </c>
      <c r="K128" s="467"/>
    </row>
    <row r="129" spans="1:31" ht="18.75" hidden="1" customHeight="1">
      <c r="A129" s="2225"/>
      <c r="C129" s="1550" t="s">
        <v>550</v>
      </c>
      <c r="D129" s="1552"/>
      <c r="E129" s="470" t="str">
        <f>FHD_NUM_P_83</f>
        <v/>
      </c>
      <c r="F129" s="865" t="str">
        <f>FHD_P_83</f>
        <v/>
      </c>
      <c r="G129" s="1559" t="s">
        <v>274</v>
      </c>
      <c r="H129" s="334"/>
      <c r="I129" s="334"/>
      <c r="J129" s="206" t="str">
        <f>FHD_NOTE_P_83</f>
        <v/>
      </c>
      <c r="K129" s="467"/>
    </row>
    <row r="130" spans="1:31" ht="18.75" hidden="1" customHeight="1">
      <c r="A130" s="2225"/>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1"/>
      <c r="G5" s="2131"/>
      <c r="H5" s="2131"/>
      <c r="I5" s="2131"/>
      <c r="J5" s="2131"/>
      <c r="K5" s="2131"/>
      <c r="L5" s="533"/>
      <c r="M5" s="533"/>
    </row>
    <row r="6" spans="1:83" s="1814" customFormat="1" ht="16.5" customHeight="1">
      <c r="A6" s="530"/>
      <c r="B6" s="677"/>
      <c r="C6" s="434"/>
      <c r="D6" s="967"/>
      <c r="E6" s="2075" t="str">
        <f>IF(org=0,"Не определено",org)</f>
        <v>ООО "Горводоканал"</v>
      </c>
      <c r="F6" s="2075"/>
      <c r="G6" s="2075"/>
      <c r="H6" s="2075"/>
      <c r="I6" s="2075"/>
      <c r="J6" s="2075"/>
      <c r="K6" s="2075"/>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28" t="s">
        <v>269</v>
      </c>
      <c r="T9" s="259"/>
    </row>
    <row r="10" spans="1:83" ht="33.75" customHeight="1">
      <c r="D10" s="475" t="s">
        <v>73</v>
      </c>
      <c r="E10" s="2028" t="s">
        <v>73</v>
      </c>
      <c r="F10" s="2028"/>
      <c r="G10" s="446" t="s">
        <v>270</v>
      </c>
      <c r="H10" s="2028" t="s">
        <v>73</v>
      </c>
      <c r="I10" s="2028"/>
      <c r="J10" s="446" t="s">
        <v>564</v>
      </c>
      <c r="K10" s="446" t="s">
        <v>565</v>
      </c>
      <c r="L10" s="2028" t="s">
        <v>73</v>
      </c>
      <c r="M10" s="2028"/>
      <c r="N10" s="446" t="s">
        <v>566</v>
      </c>
      <c r="O10" s="446" t="s">
        <v>567</v>
      </c>
      <c r="P10" s="446" t="s">
        <v>568</v>
      </c>
      <c r="Q10" s="446" t="s">
        <v>569</v>
      </c>
      <c r="R10" s="446" t="s">
        <v>570</v>
      </c>
      <c r="S10" s="202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2" t="s">
        <v>91</v>
      </c>
      <c r="E14" s="2229" t="s">
        <v>87</v>
      </c>
      <c r="F14" s="2230"/>
      <c r="G14" s="2231"/>
      <c r="H14" s="2235">
        <f>IF(A14="","",INDEX(DIFFERENTIATION_UNMERGE_VD,MATCH(A14,DIFFERENTIATION_ID_DIFF,0)))</f>
        <v>0</v>
      </c>
      <c r="I14" s="2235"/>
      <c r="J14" s="2235"/>
      <c r="K14" s="2235"/>
      <c r="L14" s="2235"/>
      <c r="M14" s="2235"/>
      <c r="N14" s="2235"/>
      <c r="O14" s="2235"/>
      <c r="P14" s="2235"/>
      <c r="Q14" s="2235"/>
      <c r="R14" s="2235"/>
      <c r="S14" s="637"/>
      <c r="T14" s="634"/>
      <c r="U14" s="545"/>
      <c r="V14" s="545"/>
      <c r="W14" s="546"/>
      <c r="X14" s="546"/>
      <c r="Y14" s="546"/>
      <c r="Z14" s="546"/>
      <c r="AA14" s="547"/>
      <c r="AB14" s="548"/>
      <c r="AC14" s="2227"/>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3"/>
      <c r="E15" s="2229" t="s">
        <v>526</v>
      </c>
      <c r="F15" s="2230"/>
      <c r="G15" s="2231"/>
      <c r="H15" s="2235" t="str">
        <f>IF(A14="","",INDEX(DIFFERENTIATION_UNMERGE_AREA,MATCH(A14,DIFFERENTIATION_ID_DIFF,0)))</f>
        <v/>
      </c>
      <c r="I15" s="2235"/>
      <c r="J15" s="2235"/>
      <c r="K15" s="2235"/>
      <c r="L15" s="2235"/>
      <c r="M15" s="2235"/>
      <c r="N15" s="2235"/>
      <c r="O15" s="2235"/>
      <c r="P15" s="2235"/>
      <c r="Q15" s="2235"/>
      <c r="R15" s="2235"/>
      <c r="S15" s="637"/>
      <c r="T15" s="634"/>
      <c r="U15" s="545"/>
      <c r="V15" s="545"/>
      <c r="W15" s="546"/>
      <c r="X15" s="546"/>
      <c r="Y15" s="546"/>
      <c r="Z15" s="546"/>
      <c r="AA15" s="547"/>
      <c r="AB15" s="548"/>
      <c r="AC15" s="2227"/>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3"/>
      <c r="E16" s="2229" t="s">
        <v>527</v>
      </c>
      <c r="F16" s="2230"/>
      <c r="G16" s="2231"/>
      <c r="H16" s="2235" t="str">
        <f>IF(A14="","",INDEX(DIFFERENTIATION_UNMERGE_SYSTEM,MATCH(A14,DIFFERENTIATION_ID_DIFF,0)))</f>
        <v>без дифференциации</v>
      </c>
      <c r="I16" s="2235"/>
      <c r="J16" s="2235"/>
      <c r="K16" s="2235"/>
      <c r="L16" s="2235"/>
      <c r="M16" s="2235"/>
      <c r="N16" s="2235"/>
      <c r="O16" s="2235"/>
      <c r="P16" s="2235"/>
      <c r="Q16" s="2235"/>
      <c r="R16" s="2235"/>
      <c r="S16" s="637"/>
      <c r="T16" s="634"/>
      <c r="U16" s="545"/>
      <c r="V16" s="545"/>
      <c r="W16" s="546"/>
      <c r="X16" s="546"/>
      <c r="Y16" s="546"/>
      <c r="Z16" s="546"/>
      <c r="AA16" s="547"/>
      <c r="AB16" s="548"/>
      <c r="AC16" s="2227"/>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3"/>
      <c r="E17" s="2228" t="s">
        <v>572</v>
      </c>
      <c r="F17" s="2228"/>
      <c r="G17" s="2228"/>
      <c r="H17" s="2228"/>
      <c r="I17" s="2228"/>
      <c r="J17" s="2228"/>
      <c r="K17" s="2228"/>
      <c r="L17" s="2228"/>
      <c r="M17" s="2228"/>
      <c r="N17" s="2228"/>
      <c r="O17" s="2228"/>
      <c r="P17" s="2228"/>
      <c r="Q17" s="482">
        <f>SUMIF(T18:T19,"i",Q18:Q19)</f>
        <v>0</v>
      </c>
      <c r="R17" s="926"/>
      <c r="S17" s="812" t="s">
        <v>573</v>
      </c>
      <c r="T17" s="635" t="s">
        <v>574</v>
      </c>
      <c r="U17" s="2146">
        <v>1</v>
      </c>
      <c r="V17" s="2146" t="str">
        <f>INDEX(B_FHD_FLAG_INDEX_1,1,MATCH(A14,B_FHD_FLAG_DIFFERENTIATION,0))</f>
        <v>отсутствует</v>
      </c>
      <c r="W17" s="350"/>
      <c r="X17" s="350"/>
      <c r="Y17" s="350"/>
      <c r="Z17" s="350"/>
      <c r="AA17" s="436"/>
      <c r="AB17" s="350"/>
      <c r="AC17" s="2227"/>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3"/>
      <c r="E18" s="555"/>
      <c r="F18" s="555">
        <v>0</v>
      </c>
      <c r="G18" s="555"/>
      <c r="H18" s="555"/>
      <c r="I18" s="555"/>
      <c r="J18" s="555"/>
      <c r="K18" s="555"/>
      <c r="L18" s="555"/>
      <c r="M18" s="555"/>
      <c r="N18" s="555"/>
      <c r="O18" s="555"/>
      <c r="P18" s="555"/>
      <c r="Q18" s="555"/>
      <c r="R18" s="555"/>
      <c r="S18" s="556"/>
      <c r="T18" s="636"/>
      <c r="U18" s="2146"/>
      <c r="V18" s="2146"/>
      <c r="W18" s="436"/>
      <c r="X18" s="436"/>
      <c r="Y18" s="436"/>
      <c r="Z18" s="436"/>
      <c r="AA18" s="436"/>
      <c r="AB18" s="350"/>
      <c r="AC18" s="2227"/>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3"/>
      <c r="E19" s="569" t="s">
        <v>18</v>
      </c>
      <c r="F19" s="570" t="s">
        <v>18</v>
      </c>
      <c r="G19" s="570" t="s">
        <v>18</v>
      </c>
      <c r="H19" s="571" t="s">
        <v>18</v>
      </c>
      <c r="I19" s="571"/>
      <c r="J19" s="571"/>
      <c r="K19" s="571"/>
      <c r="L19" s="571"/>
      <c r="M19" s="571"/>
      <c r="N19" s="571"/>
      <c r="O19" s="571"/>
      <c r="P19" s="571"/>
      <c r="Q19" s="571"/>
      <c r="R19" s="572"/>
      <c r="S19" s="929"/>
      <c r="T19" s="636"/>
      <c r="U19" s="2146"/>
      <c r="V19" s="2146"/>
      <c r="W19" s="350"/>
      <c r="X19" s="350"/>
      <c r="Y19" s="350"/>
      <c r="Z19" s="350"/>
      <c r="AA19" s="436"/>
      <c r="AB19" s="350"/>
      <c r="AC19" s="2227"/>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3"/>
      <c r="E20" s="2228" t="s">
        <v>575</v>
      </c>
      <c r="F20" s="2228"/>
      <c r="G20" s="2228"/>
      <c r="H20" s="2228"/>
      <c r="I20" s="2228"/>
      <c r="J20" s="2228"/>
      <c r="K20" s="2228"/>
      <c r="L20" s="2228"/>
      <c r="M20" s="2228"/>
      <c r="N20" s="2228"/>
      <c r="O20" s="2228"/>
      <c r="P20" s="2228"/>
      <c r="Q20" s="482">
        <f>SUMIF(T21:T22,"i",Q21:Q22)</f>
        <v>0</v>
      </c>
      <c r="R20" s="926"/>
      <c r="S20" s="627" t="s">
        <v>576</v>
      </c>
      <c r="T20" s="635" t="s">
        <v>574</v>
      </c>
      <c r="U20" s="2146">
        <v>2</v>
      </c>
      <c r="V20" s="2146"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3"/>
      <c r="E21" s="555"/>
      <c r="F21" s="555">
        <v>0</v>
      </c>
      <c r="G21" s="555"/>
      <c r="H21" s="555"/>
      <c r="I21" s="555"/>
      <c r="J21" s="555"/>
      <c r="K21" s="555"/>
      <c r="L21" s="555"/>
      <c r="M21" s="555"/>
      <c r="N21" s="555"/>
      <c r="O21" s="555"/>
      <c r="P21" s="555"/>
      <c r="Q21" s="555"/>
      <c r="R21" s="555"/>
      <c r="S21" s="556"/>
      <c r="T21" s="636"/>
      <c r="U21" s="2146"/>
      <c r="V21" s="2146"/>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4"/>
      <c r="E22" s="569" t="s">
        <v>18</v>
      </c>
      <c r="F22" s="570" t="s">
        <v>18</v>
      </c>
      <c r="G22" s="570" t="s">
        <v>18</v>
      </c>
      <c r="H22" s="571" t="s">
        <v>18</v>
      </c>
      <c r="I22" s="571"/>
      <c r="J22" s="571"/>
      <c r="K22" s="571"/>
      <c r="L22" s="571"/>
      <c r="M22" s="571"/>
      <c r="N22" s="571"/>
      <c r="O22" s="571"/>
      <c r="P22" s="571"/>
      <c r="Q22" s="571"/>
      <c r="R22" s="572"/>
      <c r="S22" s="929"/>
      <c r="T22" s="636"/>
      <c r="U22" s="2146"/>
      <c r="V22" s="2146"/>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6"/>
      <c r="F27" s="2236"/>
      <c r="G27" s="2236"/>
      <c r="H27" s="2236"/>
      <c r="I27" s="2236"/>
      <c r="J27" s="2236"/>
      <c r="K27" s="2236"/>
      <c r="L27" s="2236"/>
      <c r="M27" s="2236"/>
      <c r="N27" s="2236"/>
      <c r="O27" s="2236"/>
      <c r="P27" s="2236"/>
      <c r="Q27" s="2236"/>
      <c r="R27" s="2236"/>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1" t="s">
        <v>578</v>
      </c>
      <c r="F6" s="2022"/>
      <c r="G6" s="2022"/>
      <c r="H6" s="2022"/>
      <c r="I6" s="2023"/>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472" t="str">
        <f>IF(H9="","",INDEX(DIFFERENTIATION_UNMERGE_VD,MATCH(H9,DIFFERENTIATION_ID_DIFF,0)))</f>
        <v/>
      </c>
      <c r="I10" s="1472">
        <f>IF(I9="","",INDEX(DIFFERENTIATION_UNMERGE_VD,MATCH(I9,DIFFERENTIATION_ID_DIFF,0)))</f>
        <v>0</v>
      </c>
      <c r="J10" s="2028"/>
    </row>
    <row r="11" spans="1:31" ht="11.25" customHeight="1">
      <c r="E11" s="629"/>
      <c r="F11" s="2221" t="s">
        <v>526</v>
      </c>
      <c r="G11" s="2222"/>
      <c r="H11" s="1472" t="str">
        <f>IF(H9="","",INDEX(DIFFERENTIATION_UNMERGE_AREA,MATCH(H9,DIFFERENTIATION_ID_DIFF,0)))</f>
        <v/>
      </c>
      <c r="I11" s="14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471"/>
      <c r="I13" s="1471"/>
      <c r="J13" s="2028"/>
    </row>
    <row r="14" spans="1:31" ht="22.5" customHeight="1">
      <c r="E14" s="1553" t="s">
        <v>73</v>
      </c>
      <c r="F14" s="1548" t="s">
        <v>270</v>
      </c>
      <c r="G14" s="1548" t="s">
        <v>528</v>
      </c>
      <c r="H14" s="1548" t="s">
        <v>271</v>
      </c>
      <c r="I14" s="1548" t="s">
        <v>271</v>
      </c>
      <c r="J14" s="202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7"/>
      <c r="G48" s="2167"/>
      <c r="H48" s="2167"/>
      <c r="I48" s="2167"/>
      <c r="J48" s="2167"/>
    </row>
    <row r="49" spans="1:31" s="1906" customFormat="1" ht="37.5" customHeight="1">
      <c r="A49" s="897"/>
      <c r="B49" s="1550"/>
      <c r="C49" s="1550"/>
      <c r="D49" s="275"/>
      <c r="F49" s="2167"/>
      <c r="G49" s="2167"/>
      <c r="H49" s="2167"/>
      <c r="I49" s="2167"/>
      <c r="J49" s="2167"/>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8" t="s">
        <v>651</v>
      </c>
      <c r="F6" s="2059"/>
      <c r="G6" s="2059"/>
      <c r="H6" s="2059"/>
      <c r="I6" s="2060"/>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572" t="str">
        <f>IF(H9="","",INDEX(DIFFERENTIATION_UNMERGE_VD,MATCH(H9,DIFFERENTIATION_ID_DIFF,0)))</f>
        <v/>
      </c>
      <c r="I10" s="1572">
        <f>IF(I9="","",INDEX(DIFFERENTIATION_UNMERGE_VD,MATCH(I9,DIFFERENTIATION_ID_DIFF,0)))</f>
        <v>0</v>
      </c>
      <c r="J10" s="2028"/>
    </row>
    <row r="11" spans="1:31" ht="11.25" customHeight="1">
      <c r="E11" s="629"/>
      <c r="F11" s="2221" t="s">
        <v>526</v>
      </c>
      <c r="G11" s="2222"/>
      <c r="H11" s="1572" t="str">
        <f>IF(H9="","",INDEX(DIFFERENTIATION_UNMERGE_AREA,MATCH(H9,DIFFERENTIATION_ID_DIFF,0)))</f>
        <v/>
      </c>
      <c r="I11" s="15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569"/>
      <c r="I13" s="1569"/>
      <c r="J13" s="2028"/>
    </row>
    <row r="14" spans="1:31" ht="22.5" customHeight="1">
      <c r="E14" s="1570" t="s">
        <v>73</v>
      </c>
      <c r="F14" s="1573" t="s">
        <v>270</v>
      </c>
      <c r="G14" s="1573" t="s">
        <v>528</v>
      </c>
      <c r="H14" s="1573" t="s">
        <v>271</v>
      </c>
      <c r="I14" s="1573" t="s">
        <v>271</v>
      </c>
      <c r="J14" s="202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7" t="s">
        <v>681</v>
      </c>
      <c r="G39" s="2167"/>
      <c r="H39" s="2167"/>
      <c r="I39" s="2167"/>
      <c r="J39" s="2167"/>
    </row>
    <row r="40" spans="1:31" s="1906" customFormat="1" ht="37.5" customHeight="1">
      <c r="A40" s="897"/>
      <c r="B40" s="1550"/>
      <c r="C40" s="1550"/>
      <c r="D40" s="275"/>
      <c r="F40" s="2167" t="s">
        <v>682</v>
      </c>
      <c r="G40" s="2167"/>
      <c r="H40" s="2167"/>
      <c r="I40" s="2167"/>
      <c r="J40" s="2167"/>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2"/>
      <c r="F3" s="2023"/>
    </row>
    <row r="4" spans="1:12" s="1814" customFormat="1" ht="20.25" customHeight="1">
      <c r="A4" s="862"/>
      <c r="B4" s="436"/>
      <c r="D4" s="2111" t="str">
        <f>IF(org=0,"Не определено",org)</f>
        <v>ООО "Горводоканал"</v>
      </c>
      <c r="E4" s="2112"/>
      <c r="F4" s="211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1" t="s">
        <v>87</v>
      </c>
      <c r="F7" s="2222"/>
      <c r="G7" s="2240" t="str">
        <f>IF(G6="","",INDEX(DIFFERENTIATION_UNMERGE_VD,MATCH(G6,DIFFERENTIATION_ID_DIFF,0)))</f>
        <v/>
      </c>
      <c r="H7" s="2241"/>
      <c r="I7" s="2240">
        <f>IF(I6="","",INDEX(DIFFERENTIATION_UNMERGE_VD,MATCH(I6,DIFFERENTIATION_ID_DIFF,0)))</f>
        <v>0</v>
      </c>
      <c r="J7" s="2241"/>
      <c r="K7" s="2074"/>
      <c r="L7" s="434"/>
    </row>
    <row r="8" spans="1:12" ht="11.25" customHeight="1">
      <c r="A8" s="622"/>
      <c r="D8" s="629"/>
      <c r="E8" s="2221" t="s">
        <v>526</v>
      </c>
      <c r="F8" s="2222"/>
      <c r="G8" s="2240" t="str">
        <f>IF(G6="","",INDEX(DIFFERENTIATION_UNMERGE_AREA,MATCH(G6,DIFFERENTIATION_ID_DIFF,0)))</f>
        <v/>
      </c>
      <c r="H8" s="2241"/>
      <c r="I8" s="2240" t="str">
        <f>IF(I6="","",INDEX(DIFFERENTIATION_UNMERGE_AREA,MATCH(I6,DIFFERENTIATION_ID_DIFF,0)))</f>
        <v/>
      </c>
      <c r="J8" s="2241"/>
      <c r="K8" s="2095"/>
      <c r="L8" s="434"/>
    </row>
    <row r="9" spans="1:12" ht="11.25" customHeight="1">
      <c r="A9" s="622"/>
      <c r="D9" s="629"/>
      <c r="E9" s="2221" t="s">
        <v>527</v>
      </c>
      <c r="F9" s="2222"/>
      <c r="G9" s="2240" t="str">
        <f>IF(G6="","",INDEX(DIFFERENTIATION_UNMERGE_SYSTEM,MATCH(G6,DIFFERENTIATION_ID_DIFF,0)))</f>
        <v/>
      </c>
      <c r="H9" s="2241"/>
      <c r="I9" s="2240" t="str">
        <f>IF(I6="","",INDEX(DIFFERENTIATION_UNMERGE_SYSTEM,MATCH(I6,DIFFERENTIATION_ID_DIFF,0)))</f>
        <v>без дифференциации</v>
      </c>
      <c r="J9" s="2241"/>
      <c r="K9" s="2095"/>
      <c r="L9" s="434"/>
    </row>
    <row r="10" spans="1:12" s="1814" customFormat="1" ht="11.25" customHeight="1">
      <c r="A10" s="930"/>
      <c r="B10" s="436"/>
      <c r="D10" s="2000" t="s">
        <v>268</v>
      </c>
      <c r="E10" s="2005"/>
      <c r="F10" s="2005"/>
      <c r="G10" s="2005"/>
      <c r="H10" s="2005"/>
      <c r="I10" s="2005"/>
      <c r="J10" s="1999"/>
      <c r="K10" s="2095"/>
      <c r="L10" s="434"/>
    </row>
    <row r="11" spans="1:12" s="1816" customFormat="1" ht="22.5" customHeight="1">
      <c r="A11" s="2167"/>
      <c r="B11" s="2167"/>
      <c r="C11" s="577"/>
      <c r="D11" s="621" t="s">
        <v>73</v>
      </c>
      <c r="E11" s="623" t="s">
        <v>683</v>
      </c>
      <c r="F11" s="623" t="s">
        <v>528</v>
      </c>
      <c r="G11" s="391" t="s">
        <v>271</v>
      </c>
      <c r="H11" s="391" t="s">
        <v>360</v>
      </c>
      <c r="I11" s="725" t="s">
        <v>271</v>
      </c>
      <c r="J11" s="726" t="s">
        <v>360</v>
      </c>
      <c r="K11" s="2126"/>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39" t="s">
        <v>684</v>
      </c>
      <c r="D13" s="864" t="s">
        <v>91</v>
      </c>
      <c r="E13" s="197" t="s">
        <v>685</v>
      </c>
      <c r="F13" s="580" t="s">
        <v>686</v>
      </c>
      <c r="G13" s="481"/>
      <c r="H13" s="581"/>
      <c r="I13" s="481"/>
      <c r="J13" s="581"/>
      <c r="K13" s="206" t="s">
        <v>687</v>
      </c>
      <c r="L13" s="638"/>
    </row>
    <row r="14" spans="1:12" ht="22.5" hidden="1" customHeight="1">
      <c r="A14" s="2239"/>
      <c r="D14" s="463" t="s">
        <v>92</v>
      </c>
      <c r="E14" s="197" t="s">
        <v>688</v>
      </c>
      <c r="F14" s="580" t="s">
        <v>689</v>
      </c>
      <c r="G14" s="481"/>
      <c r="H14" s="582"/>
      <c r="I14" s="481"/>
      <c r="J14" s="582"/>
      <c r="K14" s="206" t="s">
        <v>690</v>
      </c>
      <c r="L14" s="638"/>
    </row>
    <row r="15" spans="1:12" s="1814" customFormat="1" ht="78.75" hidden="1" customHeight="1">
      <c r="A15" s="2239"/>
      <c r="B15" s="436"/>
      <c r="D15" s="864" t="s">
        <v>75</v>
      </c>
      <c r="E15" s="625" t="s">
        <v>691</v>
      </c>
      <c r="F15" s="861" t="s">
        <v>274</v>
      </c>
      <c r="G15" s="861" t="s">
        <v>274</v>
      </c>
      <c r="H15" s="37"/>
      <c r="I15" s="861" t="s">
        <v>274</v>
      </c>
      <c r="J15" s="37"/>
      <c r="K15" s="206" t="s">
        <v>692</v>
      </c>
      <c r="L15" s="638"/>
    </row>
    <row r="16" spans="1:12" s="1814" customFormat="1" ht="22.5" hidden="1" customHeight="1">
      <c r="A16" s="2239"/>
      <c r="B16" s="436"/>
      <c r="D16" s="864" t="s">
        <v>294</v>
      </c>
      <c r="E16" s="865" t="s">
        <v>693</v>
      </c>
      <c r="F16" s="861" t="s">
        <v>694</v>
      </c>
      <c r="G16" s="735"/>
      <c r="H16" s="37"/>
      <c r="I16" s="735"/>
      <c r="J16" s="37"/>
      <c r="K16" s="206"/>
      <c r="L16" s="638"/>
    </row>
    <row r="17" spans="1:23" s="1814" customFormat="1" ht="22.5" hidden="1" customHeight="1">
      <c r="A17" s="2239"/>
      <c r="B17" s="436"/>
      <c r="D17" s="864" t="s">
        <v>302</v>
      </c>
      <c r="E17" s="865" t="s">
        <v>695</v>
      </c>
      <c r="F17" s="861" t="s">
        <v>696</v>
      </c>
      <c r="G17" s="735"/>
      <c r="H17" s="37"/>
      <c r="I17" s="735"/>
      <c r="J17" s="37"/>
      <c r="K17" s="206"/>
      <c r="L17" s="638"/>
    </row>
    <row r="18" spans="1:23" s="1814" customFormat="1" ht="33.75" hidden="1" customHeight="1">
      <c r="A18" s="2239"/>
      <c r="B18" s="436"/>
      <c r="D18" s="864" t="s">
        <v>304</v>
      </c>
      <c r="E18" s="865" t="s">
        <v>697</v>
      </c>
      <c r="F18" s="861" t="s">
        <v>533</v>
      </c>
      <c r="G18" s="600"/>
      <c r="H18" s="37"/>
      <c r="I18" s="600"/>
      <c r="J18" s="37"/>
      <c r="K18" s="206"/>
      <c r="L18" s="638"/>
    </row>
    <row r="19" spans="1:23" ht="101.25" hidden="1" customHeight="1">
      <c r="A19" s="2239"/>
      <c r="D19" s="864" t="s">
        <v>76</v>
      </c>
      <c r="E19" s="197" t="s">
        <v>698</v>
      </c>
      <c r="F19" s="580" t="s">
        <v>508</v>
      </c>
      <c r="G19" s="583"/>
      <c r="H19" s="582"/>
      <c r="I19" s="866"/>
      <c r="J19" s="582"/>
      <c r="K19" s="206" t="s">
        <v>699</v>
      </c>
      <c r="L19" s="638"/>
    </row>
    <row r="20" spans="1:23" s="1814" customFormat="1" ht="18.75" hidden="1" customHeight="1">
      <c r="A20" s="2239"/>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39"/>
      <c r="C21" s="867"/>
      <c r="D21" s="864" t="s">
        <v>632</v>
      </c>
      <c r="E21" s="500" t="s">
        <v>701</v>
      </c>
      <c r="F21" s="861" t="s">
        <v>702</v>
      </c>
      <c r="G21" s="854"/>
      <c r="H21" s="37"/>
      <c r="I21" s="854"/>
      <c r="J21" s="37"/>
      <c r="K21" s="859"/>
      <c r="L21" s="638"/>
      <c r="W21" s="595"/>
    </row>
    <row r="22" spans="1:23" s="1814" customFormat="1" ht="33.75" hidden="1" customHeight="1">
      <c r="A22" s="2239"/>
      <c r="C22" s="867"/>
      <c r="D22" s="864" t="s">
        <v>635</v>
      </c>
      <c r="E22" s="500" t="s">
        <v>703</v>
      </c>
      <c r="F22" s="861" t="s">
        <v>704</v>
      </c>
      <c r="G22" s="854"/>
      <c r="H22" s="37"/>
      <c r="I22" s="854"/>
      <c r="J22" s="37"/>
      <c r="K22" s="859"/>
      <c r="L22" s="638"/>
      <c r="W22" s="595"/>
    </row>
    <row r="23" spans="1:23" s="1814" customFormat="1" ht="22.5" hidden="1" customHeight="1">
      <c r="A23" s="2239"/>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39"/>
      <c r="C24" s="867"/>
      <c r="D24" s="864" t="s">
        <v>706</v>
      </c>
      <c r="E24" s="500" t="s">
        <v>707</v>
      </c>
      <c r="F24" s="861" t="s">
        <v>708</v>
      </c>
      <c r="G24" s="854"/>
      <c r="H24" s="605"/>
      <c r="I24" s="854"/>
      <c r="J24" s="605"/>
      <c r="K24" s="859"/>
      <c r="L24" s="638"/>
      <c r="W24" s="595"/>
    </row>
    <row r="25" spans="1:23" s="1814" customFormat="1" ht="22.5" hidden="1" customHeight="1">
      <c r="A25" s="2239"/>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39"/>
      <c r="C26" s="867"/>
      <c r="D26" s="864" t="s">
        <v>711</v>
      </c>
      <c r="E26" s="477" t="s">
        <v>712</v>
      </c>
      <c r="F26" s="861" t="s">
        <v>713</v>
      </c>
      <c r="G26" s="600"/>
      <c r="H26" s="605"/>
      <c r="I26" s="600"/>
      <c r="J26" s="605"/>
      <c r="K26" s="859"/>
      <c r="L26" s="638"/>
      <c r="W26" s="595"/>
    </row>
    <row r="27" spans="1:23" s="1814" customFormat="1" ht="18.75" hidden="1" customHeight="1">
      <c r="A27" s="2239"/>
      <c r="C27" s="867"/>
      <c r="D27" s="864" t="s">
        <v>714</v>
      </c>
      <c r="E27" s="477" t="s">
        <v>715</v>
      </c>
      <c r="F27" s="861" t="s">
        <v>716</v>
      </c>
      <c r="G27" s="600"/>
      <c r="H27" s="605"/>
      <c r="I27" s="600"/>
      <c r="J27" s="605"/>
      <c r="K27" s="859"/>
      <c r="L27" s="638"/>
      <c r="W27" s="595"/>
    </row>
    <row r="28" spans="1:23" s="1814" customFormat="1" ht="18.75" hidden="1" customHeight="1">
      <c r="A28" s="2239"/>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39"/>
      <c r="C29" s="867"/>
      <c r="D29" s="864" t="s">
        <v>719</v>
      </c>
      <c r="E29" s="477" t="s">
        <v>712</v>
      </c>
      <c r="F29" s="861" t="s">
        <v>720</v>
      </c>
      <c r="G29" s="600"/>
      <c r="H29" s="605"/>
      <c r="I29" s="600"/>
      <c r="J29" s="605"/>
      <c r="K29" s="859"/>
      <c r="L29" s="638"/>
      <c r="W29" s="595"/>
    </row>
    <row r="30" spans="1:23" s="1814" customFormat="1" ht="18.75" hidden="1" customHeight="1">
      <c r="A30" s="2239"/>
      <c r="C30" s="867"/>
      <c r="D30" s="864" t="s">
        <v>721</v>
      </c>
      <c r="E30" s="477" t="s">
        <v>722</v>
      </c>
      <c r="F30" s="861" t="s">
        <v>723</v>
      </c>
      <c r="G30" s="600"/>
      <c r="H30" s="605"/>
      <c r="I30" s="600"/>
      <c r="J30" s="605"/>
      <c r="K30" s="859"/>
      <c r="L30" s="638"/>
      <c r="W30" s="595"/>
    </row>
    <row r="31" spans="1:23" ht="126.75" hidden="1" customHeight="1">
      <c r="A31" s="2239"/>
      <c r="D31" s="864" t="s">
        <v>93</v>
      </c>
      <c r="E31" s="197" t="s">
        <v>724</v>
      </c>
      <c r="F31" s="580" t="s">
        <v>520</v>
      </c>
      <c r="G31" s="481"/>
      <c r="H31" s="582"/>
      <c r="I31" s="481"/>
      <c r="J31" s="582"/>
      <c r="K31" s="206" t="s">
        <v>725</v>
      </c>
      <c r="L31" s="638"/>
    </row>
    <row r="32" spans="1:23" ht="56.25" hidden="1" customHeight="1">
      <c r="A32" s="2239"/>
      <c r="D32" s="864" t="s">
        <v>77</v>
      </c>
      <c r="E32" s="197" t="s">
        <v>726</v>
      </c>
      <c r="F32" s="463" t="s">
        <v>696</v>
      </c>
      <c r="G32" s="481"/>
      <c r="H32" s="582"/>
      <c r="I32" s="481"/>
      <c r="J32" s="582"/>
      <c r="K32" s="206" t="s">
        <v>727</v>
      </c>
      <c r="L32" s="638"/>
    </row>
    <row r="33" spans="1:11" ht="11.25" hidden="1" customHeight="1">
      <c r="A33" s="2239"/>
      <c r="E33" s="584"/>
      <c r="F33" s="102"/>
      <c r="G33" s="102"/>
      <c r="H33" s="102"/>
      <c r="I33" s="102"/>
      <c r="J33" s="102"/>
      <c r="K33" s="102"/>
    </row>
    <row r="34" spans="1:11" ht="12.75" hidden="1" customHeight="1">
      <c r="A34" s="2239"/>
      <c r="D34" s="2">
        <v>1</v>
      </c>
      <c r="E34" s="260" t="s">
        <v>728</v>
      </c>
    </row>
    <row r="35" spans="1:11" ht="11.25" hidden="1" customHeight="1">
      <c r="A35" s="2239"/>
      <c r="D35" s="296"/>
      <c r="E35" s="260" t="s">
        <v>729</v>
      </c>
    </row>
    <row r="36" spans="1:11" s="1816" customFormat="1" ht="11.25" customHeight="1">
      <c r="A36" s="942"/>
      <c r="B36" s="443"/>
      <c r="D36" s="943"/>
      <c r="E36" s="944"/>
    </row>
    <row r="37" spans="1:11" s="1814" customFormat="1" ht="22.5" customHeight="1">
      <c r="A37" s="2239" t="s">
        <v>730</v>
      </c>
      <c r="B37" s="436"/>
      <c r="D37" s="864">
        <v>1</v>
      </c>
      <c r="E37" s="625" t="s">
        <v>731</v>
      </c>
      <c r="F37" s="580" t="s">
        <v>686</v>
      </c>
      <c r="G37" s="481"/>
      <c r="H37" s="444"/>
      <c r="I37" s="481"/>
      <c r="J37" s="444"/>
      <c r="K37" s="206" t="s">
        <v>732</v>
      </c>
    </row>
    <row r="38" spans="1:11" s="1814" customFormat="1" ht="22.5" customHeight="1">
      <c r="A38" s="2239"/>
      <c r="B38" s="436"/>
      <c r="D38" s="589" t="s">
        <v>92</v>
      </c>
      <c r="E38" s="941" t="s">
        <v>733</v>
      </c>
      <c r="F38" s="945" t="s">
        <v>508</v>
      </c>
      <c r="G38" s="945" t="s">
        <v>508</v>
      </c>
      <c r="H38" s="939"/>
      <c r="I38" s="945" t="s">
        <v>508</v>
      </c>
      <c r="J38" s="939"/>
      <c r="K38" s="940"/>
    </row>
    <row r="39" spans="1:11" s="1814" customFormat="1" ht="33.75" customHeight="1">
      <c r="A39" s="2239"/>
      <c r="B39" s="436"/>
      <c r="D39" s="585" t="s">
        <v>587</v>
      </c>
      <c r="E39" s="642" t="s">
        <v>734</v>
      </c>
      <c r="F39" s="580" t="s">
        <v>735</v>
      </c>
      <c r="G39" s="588"/>
      <c r="H39" s="932"/>
      <c r="I39" s="588"/>
      <c r="J39" s="932"/>
      <c r="K39" s="206" t="s">
        <v>736</v>
      </c>
    </row>
    <row r="40" spans="1:11" s="1814" customFormat="1" ht="33.75" customHeight="1">
      <c r="A40" s="2239"/>
      <c r="B40" s="436"/>
      <c r="D40" s="585" t="s">
        <v>590</v>
      </c>
      <c r="E40" s="642" t="s">
        <v>737</v>
      </c>
      <c r="F40" s="936" t="s">
        <v>738</v>
      </c>
      <c r="G40" s="659"/>
      <c r="H40" s="932"/>
      <c r="I40" s="659"/>
      <c r="J40" s="932"/>
      <c r="K40" s="206" t="s">
        <v>739</v>
      </c>
    </row>
    <row r="41" spans="1:11" s="1814" customFormat="1" ht="22.5" customHeight="1">
      <c r="A41" s="2239"/>
      <c r="B41" s="436"/>
      <c r="D41" s="585" t="s">
        <v>75</v>
      </c>
      <c r="E41" s="641" t="s">
        <v>740</v>
      </c>
      <c r="F41" s="580" t="s">
        <v>508</v>
      </c>
      <c r="G41" s="580" t="s">
        <v>508</v>
      </c>
      <c r="H41" s="933"/>
      <c r="I41" s="580" t="s">
        <v>508</v>
      </c>
      <c r="J41" s="933"/>
      <c r="K41" s="219"/>
    </row>
    <row r="42" spans="1:11" s="1814" customFormat="1" ht="45" customHeight="1">
      <c r="A42" s="2239"/>
      <c r="B42" s="436"/>
      <c r="D42" s="585" t="s">
        <v>294</v>
      </c>
      <c r="E42" s="642" t="s">
        <v>741</v>
      </c>
      <c r="F42" s="580" t="s">
        <v>520</v>
      </c>
      <c r="G42" s="481"/>
      <c r="H42" s="933"/>
      <c r="I42" s="481"/>
      <c r="J42" s="933"/>
      <c r="K42" s="219" t="s">
        <v>742</v>
      </c>
    </row>
    <row r="43" spans="1:11" s="1814" customFormat="1" ht="45" customHeight="1">
      <c r="A43" s="2239"/>
      <c r="B43" s="436"/>
      <c r="D43" s="585" t="s">
        <v>302</v>
      </c>
      <c r="E43" s="587" t="s">
        <v>743</v>
      </c>
      <c r="F43" s="937" t="s">
        <v>520</v>
      </c>
      <c r="G43" s="660"/>
      <c r="H43" s="932"/>
      <c r="I43" s="660"/>
      <c r="J43" s="932"/>
      <c r="K43" s="219" t="s">
        <v>744</v>
      </c>
    </row>
    <row r="44" spans="1:11" s="1814" customFormat="1" ht="11.25" customHeight="1">
      <c r="A44" s="2239"/>
      <c r="B44" s="436"/>
      <c r="D44" s="585" t="s">
        <v>76</v>
      </c>
      <c r="E44" s="586" t="s">
        <v>745</v>
      </c>
      <c r="F44" s="580" t="s">
        <v>735</v>
      </c>
      <c r="G44" s="588"/>
      <c r="H44" s="932"/>
      <c r="I44" s="588"/>
      <c r="J44" s="932"/>
      <c r="K44" s="206"/>
    </row>
    <row r="45" spans="1:11" s="1814" customFormat="1" ht="11.25" customHeight="1">
      <c r="A45" s="2239"/>
      <c r="B45" s="436"/>
      <c r="D45" s="585" t="s">
        <v>629</v>
      </c>
      <c r="E45" s="587" t="s">
        <v>746</v>
      </c>
      <c r="F45" s="580" t="s">
        <v>735</v>
      </c>
      <c r="G45" s="588"/>
      <c r="H45" s="932"/>
      <c r="I45" s="588"/>
      <c r="J45" s="932"/>
      <c r="K45" s="206"/>
    </row>
    <row r="46" spans="1:11" s="1814" customFormat="1" ht="11.25" customHeight="1">
      <c r="A46" s="2239"/>
      <c r="B46" s="436"/>
      <c r="D46" s="585" t="s">
        <v>672</v>
      </c>
      <c r="E46" s="587" t="s">
        <v>747</v>
      </c>
      <c r="F46" s="580" t="s">
        <v>735</v>
      </c>
      <c r="G46" s="588"/>
      <c r="H46" s="932"/>
      <c r="I46" s="588"/>
      <c r="J46" s="932"/>
      <c r="K46" s="206"/>
    </row>
    <row r="47" spans="1:11" s="1814" customFormat="1" ht="11.25" customHeight="1">
      <c r="A47" s="2239"/>
      <c r="B47" s="436"/>
      <c r="D47" s="585" t="s">
        <v>675</v>
      </c>
      <c r="E47" s="587" t="s">
        <v>748</v>
      </c>
      <c r="F47" s="580" t="s">
        <v>735</v>
      </c>
      <c r="G47" s="588"/>
      <c r="H47" s="932"/>
      <c r="I47" s="588"/>
      <c r="J47" s="932"/>
      <c r="K47" s="206"/>
    </row>
    <row r="48" spans="1:11" s="1814" customFormat="1" ht="11.25" customHeight="1">
      <c r="A48" s="2239"/>
      <c r="B48" s="436"/>
      <c r="D48" s="585" t="s">
        <v>749</v>
      </c>
      <c r="E48" s="591" t="s">
        <v>750</v>
      </c>
      <c r="F48" s="580" t="s">
        <v>735</v>
      </c>
      <c r="G48" s="588"/>
      <c r="H48" s="932"/>
      <c r="I48" s="588"/>
      <c r="J48" s="932"/>
      <c r="K48" s="206"/>
    </row>
    <row r="49" spans="1:11" s="1814" customFormat="1" ht="11.25" customHeight="1">
      <c r="A49" s="2239"/>
      <c r="B49" s="436"/>
      <c r="D49" s="585" t="s">
        <v>751</v>
      </c>
      <c r="E49" s="591" t="s">
        <v>752</v>
      </c>
      <c r="F49" s="580" t="s">
        <v>735</v>
      </c>
      <c r="G49" s="588"/>
      <c r="H49" s="932"/>
      <c r="I49" s="588"/>
      <c r="J49" s="932"/>
      <c r="K49" s="206"/>
    </row>
    <row r="50" spans="1:11" s="1814" customFormat="1" ht="11.25" customHeight="1">
      <c r="A50" s="2239"/>
      <c r="B50" s="436"/>
      <c r="D50" s="585" t="s">
        <v>753</v>
      </c>
      <c r="E50" s="587" t="s">
        <v>754</v>
      </c>
      <c r="F50" s="580" t="s">
        <v>735</v>
      </c>
      <c r="G50" s="588"/>
      <c r="H50" s="932"/>
      <c r="I50" s="588"/>
      <c r="J50" s="932"/>
      <c r="K50" s="206"/>
    </row>
    <row r="51" spans="1:11" s="1814" customFormat="1" ht="11.25" customHeight="1">
      <c r="A51" s="2239"/>
      <c r="B51" s="436"/>
      <c r="D51" s="585" t="s">
        <v>755</v>
      </c>
      <c r="E51" s="587" t="s">
        <v>756</v>
      </c>
      <c r="F51" s="580" t="s">
        <v>735</v>
      </c>
      <c r="G51" s="588"/>
      <c r="H51" s="932"/>
      <c r="I51" s="588"/>
      <c r="J51" s="932"/>
      <c r="K51" s="206"/>
    </row>
    <row r="52" spans="1:11" s="1814" customFormat="1" ht="45" customHeight="1">
      <c r="A52" s="2239"/>
      <c r="B52" s="436"/>
      <c r="D52" s="585" t="s">
        <v>93</v>
      </c>
      <c r="E52" s="586" t="s">
        <v>757</v>
      </c>
      <c r="F52" s="580" t="s">
        <v>735</v>
      </c>
      <c r="G52" s="588"/>
      <c r="H52" s="932"/>
      <c r="I52" s="588"/>
      <c r="J52" s="932"/>
      <c r="K52" s="206"/>
    </row>
    <row r="53" spans="1:11" s="1814" customFormat="1" ht="11.25" customHeight="1">
      <c r="A53" s="2239"/>
      <c r="B53" s="436"/>
      <c r="D53" s="585" t="s">
        <v>283</v>
      </c>
      <c r="E53" s="587" t="s">
        <v>746</v>
      </c>
      <c r="F53" s="580" t="s">
        <v>735</v>
      </c>
      <c r="G53" s="588"/>
      <c r="H53" s="932"/>
      <c r="I53" s="588"/>
      <c r="J53" s="932"/>
      <c r="K53" s="206"/>
    </row>
    <row r="54" spans="1:11" s="1814" customFormat="1" ht="11.25" customHeight="1">
      <c r="A54" s="2239"/>
      <c r="B54" s="436"/>
      <c r="D54" s="585" t="s">
        <v>285</v>
      </c>
      <c r="E54" s="587" t="s">
        <v>747</v>
      </c>
      <c r="F54" s="580" t="s">
        <v>735</v>
      </c>
      <c r="G54" s="588"/>
      <c r="H54" s="932"/>
      <c r="I54" s="588"/>
      <c r="J54" s="932"/>
      <c r="K54" s="206"/>
    </row>
    <row r="55" spans="1:11" s="1814" customFormat="1" ht="11.25" customHeight="1">
      <c r="A55" s="2239"/>
      <c r="B55" s="436"/>
      <c r="D55" s="585" t="s">
        <v>288</v>
      </c>
      <c r="E55" s="587" t="s">
        <v>748</v>
      </c>
      <c r="F55" s="580" t="s">
        <v>735</v>
      </c>
      <c r="G55" s="588"/>
      <c r="H55" s="932"/>
      <c r="I55" s="588"/>
      <c r="J55" s="932"/>
      <c r="K55" s="206"/>
    </row>
    <row r="56" spans="1:11" s="1814" customFormat="1" ht="11.25" customHeight="1">
      <c r="A56" s="2239"/>
      <c r="B56" s="436"/>
      <c r="D56" s="585" t="s">
        <v>758</v>
      </c>
      <c r="E56" s="591" t="s">
        <v>750</v>
      </c>
      <c r="F56" s="580" t="s">
        <v>735</v>
      </c>
      <c r="G56" s="588"/>
      <c r="H56" s="932"/>
      <c r="I56" s="588"/>
      <c r="J56" s="932"/>
      <c r="K56" s="206"/>
    </row>
    <row r="57" spans="1:11" s="1814" customFormat="1" ht="11.25" customHeight="1">
      <c r="A57" s="2239"/>
      <c r="B57" s="436"/>
      <c r="D57" s="585" t="s">
        <v>759</v>
      </c>
      <c r="E57" s="591" t="s">
        <v>752</v>
      </c>
      <c r="F57" s="580" t="s">
        <v>735</v>
      </c>
      <c r="G57" s="588"/>
      <c r="H57" s="932"/>
      <c r="I57" s="588"/>
      <c r="J57" s="932"/>
      <c r="K57" s="206"/>
    </row>
    <row r="58" spans="1:11" s="1814" customFormat="1" ht="11.25" customHeight="1">
      <c r="A58" s="2239"/>
      <c r="B58" s="436"/>
      <c r="D58" s="585" t="s">
        <v>290</v>
      </c>
      <c r="E58" s="587" t="s">
        <v>754</v>
      </c>
      <c r="F58" s="580" t="s">
        <v>735</v>
      </c>
      <c r="G58" s="588"/>
      <c r="H58" s="932"/>
      <c r="I58" s="588"/>
      <c r="J58" s="932"/>
      <c r="K58" s="206"/>
    </row>
    <row r="59" spans="1:11" s="1814" customFormat="1" ht="11.25" customHeight="1">
      <c r="A59" s="2239"/>
      <c r="B59" s="436"/>
      <c r="D59" s="585" t="s">
        <v>760</v>
      </c>
      <c r="E59" s="587" t="s">
        <v>756</v>
      </c>
      <c r="F59" s="580" t="s">
        <v>735</v>
      </c>
      <c r="G59" s="588"/>
      <c r="H59" s="932"/>
      <c r="I59" s="588"/>
      <c r="J59" s="932"/>
      <c r="K59" s="206"/>
    </row>
    <row r="60" spans="1:11" s="1814" customFormat="1" ht="33.75" customHeight="1">
      <c r="A60" s="2239"/>
      <c r="B60" s="436"/>
      <c r="D60" s="585" t="s">
        <v>77</v>
      </c>
      <c r="E60" s="586" t="s">
        <v>761</v>
      </c>
      <c r="F60" s="640" t="s">
        <v>520</v>
      </c>
      <c r="G60" s="660"/>
      <c r="H60" s="932"/>
      <c r="I60" s="660"/>
      <c r="J60" s="932"/>
      <c r="K60" s="219" t="s">
        <v>762</v>
      </c>
    </row>
    <row r="61" spans="1:11" s="1814" customFormat="1" ht="33.75" customHeight="1">
      <c r="A61" s="2239"/>
      <c r="B61" s="436"/>
      <c r="D61" s="585" t="s">
        <v>78</v>
      </c>
      <c r="E61" s="586" t="s">
        <v>763</v>
      </c>
      <c r="F61" s="645" t="s">
        <v>696</v>
      </c>
      <c r="G61" s="588"/>
      <c r="H61" s="932"/>
      <c r="I61" s="588"/>
      <c r="J61" s="932"/>
      <c r="K61" s="206"/>
    </row>
    <row r="62" spans="1:11" s="1814" customFormat="1" ht="22.5" customHeight="1">
      <c r="A62" s="2239"/>
      <c r="B62" s="436" t="s">
        <v>550</v>
      </c>
      <c r="D62" s="585" t="s">
        <v>94</v>
      </c>
      <c r="E62" s="586" t="s">
        <v>764</v>
      </c>
      <c r="F62" s="645" t="s">
        <v>274</v>
      </c>
      <c r="G62" s="315"/>
      <c r="H62" s="932"/>
      <c r="I62" s="315"/>
      <c r="J62" s="932"/>
      <c r="K62" s="206" t="s">
        <v>765</v>
      </c>
    </row>
    <row r="63" spans="1:11" s="1814" customFormat="1" ht="45" customHeight="1">
      <c r="A63" s="2239"/>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39" t="s">
        <v>768</v>
      </c>
      <c r="B65" s="436"/>
      <c r="D65" s="585">
        <v>1</v>
      </c>
      <c r="E65" s="662" t="s">
        <v>769</v>
      </c>
      <c r="F65" s="658" t="s">
        <v>686</v>
      </c>
      <c r="G65" s="659"/>
      <c r="H65" s="938"/>
      <c r="I65" s="659"/>
      <c r="J65" s="938"/>
      <c r="K65" s="218" t="s">
        <v>770</v>
      </c>
    </row>
    <row r="66" spans="1:11" s="1814" customFormat="1" ht="56.25" hidden="1" customHeight="1">
      <c r="A66" s="2239"/>
      <c r="B66" s="436"/>
      <c r="D66" s="661" t="s">
        <v>92</v>
      </c>
      <c r="E66" s="625" t="s">
        <v>771</v>
      </c>
      <c r="F66" s="580" t="s">
        <v>508</v>
      </c>
      <c r="G66" s="580" t="s">
        <v>508</v>
      </c>
      <c r="H66" s="444"/>
      <c r="I66" s="580" t="s">
        <v>508</v>
      </c>
      <c r="J66" s="444"/>
      <c r="K66" s="206"/>
    </row>
    <row r="67" spans="1:11" s="1814" customFormat="1" ht="33.75" hidden="1" customHeight="1">
      <c r="A67" s="2239"/>
      <c r="B67" s="436"/>
      <c r="D67" s="661" t="s">
        <v>584</v>
      </c>
      <c r="E67" s="865" t="s">
        <v>772</v>
      </c>
      <c r="F67" s="580" t="s">
        <v>738</v>
      </c>
      <c r="G67" s="646"/>
      <c r="H67" s="444"/>
      <c r="I67" s="646"/>
      <c r="J67" s="444"/>
      <c r="K67" s="206"/>
    </row>
    <row r="68" spans="1:11" s="1814" customFormat="1" ht="22.5" hidden="1" customHeight="1">
      <c r="A68" s="2239"/>
      <c r="B68" s="436"/>
      <c r="D68" s="661" t="s">
        <v>275</v>
      </c>
      <c r="E68" s="865" t="s">
        <v>773</v>
      </c>
      <c r="F68" s="580" t="s">
        <v>738</v>
      </c>
      <c r="G68" s="646"/>
      <c r="H68" s="444"/>
      <c r="I68" s="646"/>
      <c r="J68" s="444"/>
      <c r="K68" s="206"/>
    </row>
    <row r="69" spans="1:11" s="1814" customFormat="1" ht="22.5" hidden="1" customHeight="1">
      <c r="A69" s="2239"/>
      <c r="B69" s="436"/>
      <c r="D69" s="661" t="s">
        <v>278</v>
      </c>
      <c r="E69" s="865" t="s">
        <v>774</v>
      </c>
      <c r="F69" s="640" t="s">
        <v>520</v>
      </c>
      <c r="G69" s="660"/>
      <c r="H69" s="444"/>
      <c r="I69" s="660"/>
      <c r="J69" s="444"/>
      <c r="K69" s="206"/>
    </row>
    <row r="70" spans="1:11" s="1814" customFormat="1" ht="22.5" hidden="1" customHeight="1">
      <c r="A70" s="2239"/>
      <c r="B70" s="436"/>
      <c r="D70" s="661" t="s">
        <v>604</v>
      </c>
      <c r="E70" s="865" t="s">
        <v>775</v>
      </c>
      <c r="F70" s="640" t="s">
        <v>520</v>
      </c>
      <c r="G70" s="660"/>
      <c r="H70" s="444"/>
      <c r="I70" s="660"/>
      <c r="J70" s="444"/>
      <c r="K70" s="206"/>
    </row>
    <row r="71" spans="1:11" s="1814" customFormat="1" ht="22.5" hidden="1" customHeight="1">
      <c r="A71" s="2239"/>
      <c r="B71" s="436"/>
      <c r="D71" s="585" t="s">
        <v>75</v>
      </c>
      <c r="E71" s="586" t="s">
        <v>776</v>
      </c>
      <c r="F71" s="580" t="s">
        <v>738</v>
      </c>
      <c r="G71" s="481"/>
      <c r="H71" s="939"/>
      <c r="I71" s="481"/>
      <c r="J71" s="939"/>
      <c r="K71" s="219"/>
    </row>
    <row r="72" spans="1:11" s="1814" customFormat="1" ht="56.25" hidden="1" customHeight="1">
      <c r="A72" s="2239"/>
      <c r="B72" s="436"/>
      <c r="D72" s="585" t="s">
        <v>76</v>
      </c>
      <c r="E72" s="586" t="s">
        <v>777</v>
      </c>
      <c r="F72" s="640" t="s">
        <v>520</v>
      </c>
      <c r="G72" s="660"/>
      <c r="H72" s="932"/>
      <c r="I72" s="660"/>
      <c r="J72" s="932"/>
      <c r="K72" s="219"/>
    </row>
    <row r="73" spans="1:11" s="1814" customFormat="1" ht="33.75" hidden="1" customHeight="1">
      <c r="A73" s="2239"/>
      <c r="B73" s="436"/>
      <c r="D73" s="585" t="s">
        <v>93</v>
      </c>
      <c r="E73" s="586" t="s">
        <v>778</v>
      </c>
      <c r="F73" s="645" t="s">
        <v>696</v>
      </c>
      <c r="G73" s="588"/>
      <c r="H73" s="932"/>
      <c r="I73" s="588"/>
      <c r="J73" s="932"/>
      <c r="K73" s="206"/>
    </row>
    <row r="74" spans="1:11" s="1814" customFormat="1" ht="22.5" hidden="1" customHeight="1">
      <c r="A74" s="2239"/>
      <c r="B74" s="436" t="s">
        <v>550</v>
      </c>
      <c r="D74" s="585" t="s">
        <v>77</v>
      </c>
      <c r="E74" s="586" t="s">
        <v>779</v>
      </c>
      <c r="F74" s="645" t="s">
        <v>274</v>
      </c>
      <c r="G74" s="315"/>
      <c r="H74" s="932"/>
      <c r="I74" s="315"/>
      <c r="J74" s="932"/>
      <c r="K74" s="206" t="s">
        <v>765</v>
      </c>
    </row>
    <row r="75" spans="1:11" s="1814" customFormat="1" ht="45" hidden="1" customHeight="1">
      <c r="A75" s="2239"/>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39" t="s">
        <v>782</v>
      </c>
      <c r="B77" s="436"/>
      <c r="D77" s="585">
        <v>1</v>
      </c>
      <c r="E77" s="586" t="s">
        <v>783</v>
      </c>
      <c r="F77" s="640" t="s">
        <v>686</v>
      </c>
      <c r="G77" s="643"/>
      <c r="H77" s="932"/>
      <c r="I77" s="643"/>
      <c r="J77" s="932"/>
      <c r="K77" s="206" t="s">
        <v>784</v>
      </c>
    </row>
    <row r="78" spans="1:11" s="1814" customFormat="1" ht="11.25" hidden="1" customHeight="1">
      <c r="A78" s="2239"/>
      <c r="B78" s="436"/>
      <c r="D78" s="585" t="s">
        <v>92</v>
      </c>
      <c r="E78" s="586" t="s">
        <v>785</v>
      </c>
      <c r="F78" s="640" t="s">
        <v>686</v>
      </c>
      <c r="G78" s="643"/>
      <c r="H78" s="932"/>
      <c r="I78" s="643"/>
      <c r="J78" s="932"/>
      <c r="K78" s="206" t="s">
        <v>786</v>
      </c>
    </row>
    <row r="79" spans="1:11" s="1814" customFormat="1" ht="22.5" hidden="1" customHeight="1">
      <c r="A79" s="2239"/>
      <c r="B79" s="436"/>
      <c r="D79" s="585" t="s">
        <v>75</v>
      </c>
      <c r="E79" s="641" t="s">
        <v>787</v>
      </c>
      <c r="F79" s="580" t="s">
        <v>735</v>
      </c>
      <c r="G79" s="643"/>
      <c r="H79" s="932"/>
      <c r="I79" s="643"/>
      <c r="J79" s="932"/>
      <c r="K79" s="206" t="s">
        <v>788</v>
      </c>
    </row>
    <row r="80" spans="1:11" s="1814" customFormat="1" ht="11.25" hidden="1" customHeight="1">
      <c r="A80" s="2239"/>
      <c r="B80" s="436"/>
      <c r="D80" s="585" t="s">
        <v>294</v>
      </c>
      <c r="E80" s="642" t="s">
        <v>789</v>
      </c>
      <c r="F80" s="580" t="s">
        <v>735</v>
      </c>
      <c r="G80" s="643"/>
      <c r="H80" s="932"/>
      <c r="I80" s="643"/>
      <c r="J80" s="932"/>
      <c r="K80" s="206"/>
    </row>
    <row r="81" spans="1:11" s="1814" customFormat="1" ht="11.25" hidden="1" customHeight="1">
      <c r="A81" s="2239"/>
      <c r="B81" s="436"/>
      <c r="D81" s="585" t="s">
        <v>302</v>
      </c>
      <c r="E81" s="642" t="s">
        <v>790</v>
      </c>
      <c r="F81" s="580" t="s">
        <v>735</v>
      </c>
      <c r="G81" s="643"/>
      <c r="H81" s="932"/>
      <c r="I81" s="643"/>
      <c r="J81" s="932"/>
      <c r="K81" s="206"/>
    </row>
    <row r="82" spans="1:11" s="1814" customFormat="1" ht="11.25" hidden="1" customHeight="1">
      <c r="A82" s="2239"/>
      <c r="B82" s="436"/>
      <c r="D82" s="585" t="s">
        <v>304</v>
      </c>
      <c r="E82" s="642" t="s">
        <v>791</v>
      </c>
      <c r="F82" s="580" t="s">
        <v>735</v>
      </c>
      <c r="G82" s="643"/>
      <c r="H82" s="932"/>
      <c r="I82" s="643"/>
      <c r="J82" s="932"/>
      <c r="K82" s="206"/>
    </row>
    <row r="83" spans="1:11" s="1814" customFormat="1" ht="11.25" hidden="1" customHeight="1">
      <c r="A83" s="2239"/>
      <c r="B83" s="436"/>
      <c r="D83" s="585" t="s">
        <v>306</v>
      </c>
      <c r="E83" s="642" t="s">
        <v>792</v>
      </c>
      <c r="F83" s="580" t="s">
        <v>735</v>
      </c>
      <c r="G83" s="643"/>
      <c r="H83" s="932"/>
      <c r="I83" s="643"/>
      <c r="J83" s="932"/>
      <c r="K83" s="206"/>
    </row>
    <row r="84" spans="1:11" s="1814" customFormat="1" ht="11.25" hidden="1" customHeight="1">
      <c r="A84" s="2239"/>
      <c r="B84" s="436"/>
      <c r="D84" s="585" t="s">
        <v>793</v>
      </c>
      <c r="E84" s="642" t="s">
        <v>794</v>
      </c>
      <c r="F84" s="580" t="s">
        <v>735</v>
      </c>
      <c r="G84" s="643"/>
      <c r="H84" s="932"/>
      <c r="I84" s="643"/>
      <c r="J84" s="932"/>
      <c r="K84" s="206"/>
    </row>
    <row r="85" spans="1:11" s="1814" customFormat="1" ht="11.25" hidden="1" customHeight="1">
      <c r="A85" s="2239"/>
      <c r="B85" s="436"/>
      <c r="D85" s="585" t="s">
        <v>795</v>
      </c>
      <c r="E85" s="642" t="s">
        <v>796</v>
      </c>
      <c r="F85" s="580" t="s">
        <v>735</v>
      </c>
      <c r="G85" s="643"/>
      <c r="H85" s="932"/>
      <c r="I85" s="643"/>
      <c r="J85" s="932"/>
      <c r="K85" s="206"/>
    </row>
    <row r="86" spans="1:11" s="1814" customFormat="1" ht="11.25" hidden="1" customHeight="1">
      <c r="A86" s="2239"/>
      <c r="B86" s="436"/>
      <c r="D86" s="585" t="s">
        <v>797</v>
      </c>
      <c r="E86" s="642" t="s">
        <v>798</v>
      </c>
      <c r="F86" s="580" t="s">
        <v>735</v>
      </c>
      <c r="G86" s="643"/>
      <c r="H86" s="932"/>
      <c r="I86" s="643"/>
      <c r="J86" s="932"/>
      <c r="K86" s="206"/>
    </row>
    <row r="87" spans="1:11" s="1814" customFormat="1" ht="45" hidden="1" customHeight="1">
      <c r="A87" s="2239"/>
      <c r="B87" s="436"/>
      <c r="D87" s="585" t="s">
        <v>76</v>
      </c>
      <c r="E87" s="586" t="s">
        <v>799</v>
      </c>
      <c r="F87" s="580" t="s">
        <v>735</v>
      </c>
      <c r="G87" s="643"/>
      <c r="H87" s="932"/>
      <c r="I87" s="643"/>
      <c r="J87" s="932"/>
      <c r="K87" s="206" t="s">
        <v>800</v>
      </c>
    </row>
    <row r="88" spans="1:11" s="1814" customFormat="1" ht="11.25" hidden="1" customHeight="1">
      <c r="A88" s="2239"/>
      <c r="B88" s="436"/>
      <c r="D88" s="585" t="s">
        <v>629</v>
      </c>
      <c r="E88" s="642" t="s">
        <v>789</v>
      </c>
      <c r="F88" s="580" t="s">
        <v>735</v>
      </c>
      <c r="G88" s="643"/>
      <c r="H88" s="932"/>
      <c r="I88" s="643"/>
      <c r="J88" s="932"/>
      <c r="K88" s="206"/>
    </row>
    <row r="89" spans="1:11" s="1814" customFormat="1" ht="11.25" hidden="1" customHeight="1">
      <c r="A89" s="2239"/>
      <c r="B89" s="436"/>
      <c r="D89" s="585" t="s">
        <v>672</v>
      </c>
      <c r="E89" s="642" t="s">
        <v>790</v>
      </c>
      <c r="F89" s="580" t="s">
        <v>735</v>
      </c>
      <c r="G89" s="643"/>
      <c r="H89" s="932"/>
      <c r="I89" s="643"/>
      <c r="J89" s="932"/>
      <c r="K89" s="206"/>
    </row>
    <row r="90" spans="1:11" s="1814" customFormat="1" ht="11.25" hidden="1" customHeight="1">
      <c r="A90" s="2239"/>
      <c r="B90" s="436"/>
      <c r="D90" s="585" t="s">
        <v>675</v>
      </c>
      <c r="E90" s="642" t="s">
        <v>791</v>
      </c>
      <c r="F90" s="580" t="s">
        <v>735</v>
      </c>
      <c r="G90" s="643"/>
      <c r="H90" s="932"/>
      <c r="I90" s="643"/>
      <c r="J90" s="932"/>
      <c r="K90" s="206"/>
    </row>
    <row r="91" spans="1:11" s="1814" customFormat="1" ht="11.25" hidden="1" customHeight="1">
      <c r="A91" s="2239"/>
      <c r="B91" s="436"/>
      <c r="D91" s="585" t="s">
        <v>753</v>
      </c>
      <c r="E91" s="642" t="s">
        <v>792</v>
      </c>
      <c r="F91" s="580" t="s">
        <v>735</v>
      </c>
      <c r="G91" s="643"/>
      <c r="H91" s="932"/>
      <c r="I91" s="643"/>
      <c r="J91" s="932"/>
      <c r="K91" s="206"/>
    </row>
    <row r="92" spans="1:11" s="1814" customFormat="1" ht="11.25" hidden="1" customHeight="1">
      <c r="A92" s="2239"/>
      <c r="B92" s="436"/>
      <c r="D92" s="585" t="s">
        <v>755</v>
      </c>
      <c r="E92" s="642" t="s">
        <v>794</v>
      </c>
      <c r="F92" s="580" t="s">
        <v>735</v>
      </c>
      <c r="G92" s="643"/>
      <c r="H92" s="932"/>
      <c r="I92" s="643"/>
      <c r="J92" s="932"/>
      <c r="K92" s="206"/>
    </row>
    <row r="93" spans="1:11" s="1814" customFormat="1" ht="11.25" hidden="1" customHeight="1">
      <c r="A93" s="2239"/>
      <c r="B93" s="436"/>
      <c r="D93" s="585" t="s">
        <v>801</v>
      </c>
      <c r="E93" s="642" t="s">
        <v>796</v>
      </c>
      <c r="F93" s="580" t="s">
        <v>735</v>
      </c>
      <c r="G93" s="643"/>
      <c r="H93" s="932"/>
      <c r="I93" s="643"/>
      <c r="J93" s="932"/>
      <c r="K93" s="206"/>
    </row>
    <row r="94" spans="1:11" s="1814" customFormat="1" ht="11.25" hidden="1" customHeight="1">
      <c r="A94" s="2239"/>
      <c r="B94" s="436"/>
      <c r="D94" s="585" t="s">
        <v>802</v>
      </c>
      <c r="E94" s="642" t="s">
        <v>798</v>
      </c>
      <c r="F94" s="580" t="s">
        <v>735</v>
      </c>
      <c r="G94" s="643"/>
      <c r="H94" s="932"/>
      <c r="I94" s="643"/>
      <c r="J94" s="932"/>
      <c r="K94" s="206"/>
    </row>
    <row r="95" spans="1:11" s="1814" customFormat="1" ht="24.75" hidden="1" customHeight="1">
      <c r="A95" s="2239"/>
      <c r="B95" s="436"/>
      <c r="D95" s="585" t="s">
        <v>93</v>
      </c>
      <c r="E95" s="586" t="s">
        <v>803</v>
      </c>
      <c r="F95" s="644" t="s">
        <v>520</v>
      </c>
      <c r="G95" s="646"/>
      <c r="H95" s="932"/>
      <c r="I95" s="646"/>
      <c r="J95" s="932"/>
      <c r="K95" s="206" t="s">
        <v>804</v>
      </c>
    </row>
    <row r="96" spans="1:11" s="1814" customFormat="1" ht="33.75" hidden="1" customHeight="1">
      <c r="A96" s="2239"/>
      <c r="B96" s="436"/>
      <c r="D96" s="585" t="s">
        <v>77</v>
      </c>
      <c r="E96" s="586" t="s">
        <v>805</v>
      </c>
      <c r="F96" s="645" t="s">
        <v>696</v>
      </c>
      <c r="G96" s="647"/>
      <c r="H96" s="932"/>
      <c r="I96" s="647"/>
      <c r="J96" s="932"/>
      <c r="K96" s="206"/>
    </row>
    <row r="97" spans="1:11" s="1814" customFormat="1" ht="22.5" hidden="1" customHeight="1">
      <c r="A97" s="2239"/>
      <c r="B97" s="436" t="s">
        <v>550</v>
      </c>
      <c r="D97" s="585" t="s">
        <v>78</v>
      </c>
      <c r="E97" s="586" t="s">
        <v>806</v>
      </c>
      <c r="F97" s="645" t="s">
        <v>274</v>
      </c>
      <c r="G97" s="318"/>
      <c r="H97" s="932"/>
      <c r="I97" s="318"/>
      <c r="J97" s="932"/>
      <c r="K97" s="206" t="s">
        <v>765</v>
      </c>
    </row>
    <row r="98" spans="1:11" s="1814" customFormat="1" ht="45" hidden="1" customHeight="1">
      <c r="A98" s="2239"/>
      <c r="B98" s="436" t="s">
        <v>550</v>
      </c>
      <c r="D98" s="585" t="s">
        <v>807</v>
      </c>
      <c r="E98" s="587" t="s">
        <v>808</v>
      </c>
      <c r="F98" s="640" t="s">
        <v>274</v>
      </c>
      <c r="G98" s="318"/>
      <c r="H98" s="932"/>
      <c r="I98" s="318"/>
      <c r="J98" s="932"/>
      <c r="K98" s="206" t="s">
        <v>765</v>
      </c>
    </row>
    <row r="99" spans="1:11" s="1814" customFormat="1" ht="95.25" hidden="1" customHeight="1">
      <c r="A99" s="2239"/>
      <c r="B99" s="436" t="s">
        <v>550</v>
      </c>
      <c r="D99" s="585" t="s">
        <v>94</v>
      </c>
      <c r="E99" s="586" t="s">
        <v>809</v>
      </c>
      <c r="F99" s="640" t="s">
        <v>274</v>
      </c>
      <c r="G99" s="318"/>
      <c r="H99" s="932"/>
      <c r="I99" s="318"/>
      <c r="J99" s="932"/>
      <c r="K99" s="206" t="s">
        <v>765</v>
      </c>
    </row>
    <row r="100" spans="1:11" s="1814" customFormat="1" ht="22.5" hidden="1" customHeight="1">
      <c r="A100" s="2239"/>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4"/>
      <c r="C3" s="2245"/>
      <c r="D3" s="608" t="str">
        <f>B3&amp;".1"</f>
        <v>.1</v>
      </c>
      <c r="E3" s="609" t="s">
        <v>811</v>
      </c>
      <c r="F3" s="610" t="s">
        <v>274</v>
      </c>
      <c r="G3" s="605"/>
      <c r="H3" s="334"/>
      <c r="I3" s="605"/>
      <c r="J3" s="334"/>
      <c r="K3" s="206" t="s">
        <v>812</v>
      </c>
    </row>
    <row r="4" spans="1:21" ht="15" hidden="1" customHeight="1">
      <c r="A4" s="430"/>
      <c r="B4" s="2244"/>
      <c r="C4" s="2245"/>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4"/>
      <c r="C6" s="2245"/>
      <c r="D6" s="608" t="str">
        <f>B6&amp;".1"</f>
        <v>.1</v>
      </c>
      <c r="E6" s="609" t="s">
        <v>815</v>
      </c>
      <c r="F6" s="610" t="s">
        <v>274</v>
      </c>
      <c r="G6" s="605"/>
      <c r="H6" s="334"/>
      <c r="I6" s="605"/>
      <c r="J6" s="334"/>
      <c r="K6" s="206" t="s">
        <v>816</v>
      </c>
    </row>
    <row r="7" spans="1:21" ht="15" hidden="1" customHeight="1">
      <c r="A7" s="430"/>
      <c r="B7" s="2244"/>
      <c r="C7" s="2245"/>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4"/>
      <c r="C9" s="2245"/>
      <c r="D9" s="608" t="str">
        <f>B9&amp;".1"</f>
        <v>.1</v>
      </c>
      <c r="E9" s="609" t="s">
        <v>817</v>
      </c>
      <c r="F9" s="610" t="s">
        <v>274</v>
      </c>
      <c r="G9" s="616" t="s">
        <v>18</v>
      </c>
      <c r="H9" s="334" t="s">
        <v>18</v>
      </c>
      <c r="I9" s="616" t="s">
        <v>18</v>
      </c>
      <c r="J9" s="334" t="s">
        <v>18</v>
      </c>
      <c r="K9" s="206"/>
    </row>
    <row r="10" spans="1:21" ht="15" hidden="1" customHeight="1">
      <c r="A10" s="430"/>
      <c r="B10" s="2244"/>
      <c r="C10" s="2245"/>
      <c r="D10" s="608" t="str">
        <f>B9&amp;".2"</f>
        <v>.2</v>
      </c>
      <c r="E10" s="609" t="s">
        <v>818</v>
      </c>
      <c r="F10" s="610" t="s">
        <v>274</v>
      </c>
      <c r="G10" s="1644" t="s">
        <v>18</v>
      </c>
      <c r="H10" s="334" t="s">
        <v>18</v>
      </c>
      <c r="I10" s="1644" t="s">
        <v>18</v>
      </c>
      <c r="J10" s="334" t="s">
        <v>18</v>
      </c>
      <c r="K10" s="206" t="s">
        <v>819</v>
      </c>
    </row>
    <row r="11" spans="1:21" ht="15" hidden="1" customHeight="1">
      <c r="A11" s="430"/>
      <c r="B11" s="2244"/>
      <c r="C11" s="2245"/>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4"/>
      <c r="C13" s="2245"/>
      <c r="D13" s="608" t="str">
        <f>B13&amp;".1"</f>
        <v>.1</v>
      </c>
      <c r="E13" s="609" t="s">
        <v>822</v>
      </c>
      <c r="F13" s="610" t="s">
        <v>274</v>
      </c>
      <c r="G13" s="616" t="s">
        <v>18</v>
      </c>
      <c r="H13" s="334" t="s">
        <v>18</v>
      </c>
      <c r="I13" s="616" t="s">
        <v>18</v>
      </c>
      <c r="J13" s="334" t="s">
        <v>18</v>
      </c>
      <c r="K13" s="206" t="s">
        <v>823</v>
      </c>
    </row>
    <row r="14" spans="1:21" ht="15" hidden="1" customHeight="1">
      <c r="B14" s="2244"/>
      <c r="C14" s="2245"/>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1"/>
      <c r="F22" s="2131"/>
      <c r="G22" s="2131"/>
      <c r="H22" s="2131"/>
      <c r="I22" s="2131"/>
      <c r="J22" s="596"/>
      <c r="K22" s="461"/>
    </row>
    <row r="23" spans="1:21" ht="15" customHeight="1">
      <c r="C23" s="97"/>
      <c r="D23" s="2075" t="str">
        <f>IF(org=0,"Не определено",org)</f>
        <v>ООО "Горводоканал"</v>
      </c>
      <c r="E23" s="2075"/>
      <c r="F23" s="2075"/>
      <c r="G23" s="2075"/>
      <c r="H23" s="2075"/>
      <c r="I23" s="2075"/>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1" t="s">
        <v>87</v>
      </c>
      <c r="F26" s="2222"/>
      <c r="G26" s="2242" t="str">
        <f>IF(G25="","",INDEX(DIFFERENTIATION_UNMERGE_VD,MATCH(G25,DIFFERENTIATION_ID_DIFF,0)))</f>
        <v/>
      </c>
      <c r="H26" s="2243"/>
      <c r="I26" s="2242">
        <f>IF(I25="","",INDEX(DIFFERENTIATION_UNMERGE_VD,MATCH(I25,DIFFERENTIATION_ID_DIFF,0)))</f>
        <v>0</v>
      </c>
      <c r="J26" s="2243"/>
      <c r="K26" s="2074" t="s">
        <v>269</v>
      </c>
    </row>
    <row r="27" spans="1:21" s="1814" customFormat="1" ht="15" customHeight="1">
      <c r="A27" s="677"/>
      <c r="C27" s="97"/>
      <c r="D27" s="629"/>
      <c r="E27" s="2221" t="s">
        <v>526</v>
      </c>
      <c r="F27" s="2222"/>
      <c r="G27" s="2242" t="str">
        <f>IF(G25="","",INDEX(DIFFERENTIATION_UNMERGE_AREA,MATCH(G25,DIFFERENTIATION_ID_DIFF,0)))</f>
        <v/>
      </c>
      <c r="H27" s="2243"/>
      <c r="I27" s="2242" t="str">
        <f>IF(I25="","",INDEX(DIFFERENTIATION_UNMERGE_AREA,MATCH(I25,DIFFERENTIATION_ID_DIFF,0)))</f>
        <v/>
      </c>
      <c r="J27" s="2243"/>
      <c r="K27" s="2094"/>
      <c r="U27" s="595"/>
    </row>
    <row r="28" spans="1:21" s="1814" customFormat="1" ht="15" customHeight="1">
      <c r="A28" s="677"/>
      <c r="C28" s="97"/>
      <c r="D28" s="629"/>
      <c r="E28" s="2221" t="s">
        <v>527</v>
      </c>
      <c r="F28" s="2222"/>
      <c r="G28" s="2242" t="str">
        <f>IF(G25="","",INDEX(DIFFERENTIATION_UNMERGE_SYSTEM,MATCH(G25,DIFFERENTIATION_ID_DIFF,0)))</f>
        <v/>
      </c>
      <c r="H28" s="2243"/>
      <c r="I28" s="2242" t="str">
        <f>IF(I25="","",INDEX(DIFFERENTIATION_UNMERGE_SYSTEM,MATCH(I25,DIFFERENTIATION_ID_DIFF,0)))</f>
        <v>без дифференциации</v>
      </c>
      <c r="J28" s="2243"/>
      <c r="K28" s="2094"/>
      <c r="U28" s="595"/>
    </row>
    <row r="29" spans="1:21" s="1814" customFormat="1" ht="15" customHeight="1">
      <c r="A29" s="677"/>
      <c r="C29" s="97"/>
      <c r="D29" s="2223" t="s">
        <v>268</v>
      </c>
      <c r="E29" s="2224"/>
      <c r="F29" s="2224"/>
      <c r="G29" s="801"/>
      <c r="H29" s="801"/>
      <c r="I29" s="801"/>
      <c r="J29" s="802"/>
      <c r="K29" s="2094"/>
      <c r="U29" s="595"/>
    </row>
    <row r="30" spans="1:21" ht="33.75" customHeight="1">
      <c r="C30" s="97"/>
      <c r="D30" s="679" t="s">
        <v>73</v>
      </c>
      <c r="E30" s="678" t="s">
        <v>270</v>
      </c>
      <c r="F30" s="678" t="s">
        <v>528</v>
      </c>
      <c r="G30" s="726" t="s">
        <v>271</v>
      </c>
      <c r="H30" s="725" t="s">
        <v>360</v>
      </c>
      <c r="I30" s="603" t="s">
        <v>271</v>
      </c>
      <c r="J30" s="391" t="s">
        <v>360</v>
      </c>
      <c r="K30" s="2097"/>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M5" s="506"/>
      <c r="AB5" s="821"/>
    </row>
    <row r="6" spans="1:30" s="1859" customFormat="1" ht="15.75" customHeight="1">
      <c r="A6" s="1068"/>
      <c r="B6" s="1068"/>
      <c r="C6" s="1068"/>
      <c r="D6" s="1062"/>
      <c r="E6" s="1549"/>
      <c r="F6" s="2075" t="str">
        <f>IF(org=0,"Не определено",org)</f>
        <v>ООО "Горводоканал"</v>
      </c>
      <c r="G6" s="2075"/>
      <c r="H6" s="2075"/>
      <c r="I6" s="2075"/>
      <c r="J6" s="2075"/>
      <c r="K6" s="2075"/>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28" t="s">
        <v>73</v>
      </c>
      <c r="G9" s="2028" t="s">
        <v>840</v>
      </c>
      <c r="H9" s="2074" t="s">
        <v>841</v>
      </c>
      <c r="I9" s="2028" t="s">
        <v>842</v>
      </c>
      <c r="J9" s="2028" t="s">
        <v>843</v>
      </c>
      <c r="K9" s="2028" t="s">
        <v>844</v>
      </c>
      <c r="L9" s="2028" t="s">
        <v>845</v>
      </c>
      <c r="M9" s="2028" t="s">
        <v>846</v>
      </c>
      <c r="N9" s="2106" t="s">
        <v>847</v>
      </c>
      <c r="O9" s="2106"/>
      <c r="P9" s="2106"/>
      <c r="Q9" s="2156" t="s">
        <v>848</v>
      </c>
      <c r="R9" s="2157"/>
      <c r="S9" s="2157"/>
      <c r="T9" s="2158"/>
      <c r="U9" s="2156" t="s">
        <v>849</v>
      </c>
      <c r="V9" s="2157"/>
      <c r="W9" s="2157"/>
      <c r="X9" s="2158"/>
      <c r="Y9" s="2000" t="s">
        <v>850</v>
      </c>
      <c r="Z9" s="2005"/>
      <c r="AA9" s="2005"/>
      <c r="AB9" s="1999"/>
    </row>
    <row r="10" spans="1:30" ht="41.25" customHeight="1">
      <c r="A10" s="820"/>
      <c r="B10" s="820"/>
      <c r="C10" s="820"/>
      <c r="F10" s="2074"/>
      <c r="G10" s="2074"/>
      <c r="H10" s="2126"/>
      <c r="I10" s="2074"/>
      <c r="J10" s="2074"/>
      <c r="K10" s="2074"/>
      <c r="L10" s="2074"/>
      <c r="M10" s="2074"/>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50" t="s">
        <v>346</v>
      </c>
      <c r="G11" s="2247"/>
      <c r="H11" s="2246"/>
      <c r="I11" s="2246"/>
      <c r="J11" s="2246"/>
      <c r="K11" s="2248"/>
      <c r="L11" s="2248"/>
      <c r="M11" s="2248"/>
      <c r="N11" s="2246"/>
      <c r="O11" s="2246"/>
      <c r="P11" s="2028"/>
      <c r="Q11" s="2078"/>
      <c r="R11" s="2078"/>
      <c r="S11" s="2078"/>
      <c r="T11" s="2246"/>
      <c r="U11" s="2078"/>
      <c r="V11" s="2078"/>
      <c r="W11" s="2078"/>
      <c r="X11" s="2246"/>
      <c r="Y11" s="2010"/>
      <c r="Z11" s="2010"/>
      <c r="AA11" s="2010"/>
      <c r="AB11" s="2010"/>
      <c r="AD11" s="436" t="s">
        <v>860</v>
      </c>
    </row>
    <row r="12" spans="1:30" s="1811" customFormat="1" ht="5.25" hidden="1" customHeight="1">
      <c r="A12" s="811"/>
      <c r="B12" s="811"/>
      <c r="C12" s="811"/>
      <c r="E12" s="443"/>
      <c r="F12" s="2250"/>
      <c r="G12" s="2247"/>
      <c r="H12" s="2246"/>
      <c r="I12" s="2246"/>
      <c r="J12" s="2246"/>
      <c r="K12" s="2248"/>
      <c r="L12" s="2248"/>
      <c r="M12" s="2248"/>
      <c r="N12" s="2246"/>
      <c r="O12" s="2246"/>
      <c r="P12" s="2028"/>
      <c r="Q12" s="2078"/>
      <c r="R12" s="2078"/>
      <c r="S12" s="2078"/>
      <c r="T12" s="2246"/>
      <c r="U12" s="2078"/>
      <c r="V12" s="2078"/>
      <c r="W12" s="2078"/>
      <c r="X12" s="2246"/>
      <c r="Y12" s="2249"/>
      <c r="Z12" s="2249"/>
      <c r="AA12" s="2249"/>
      <c r="AB12" s="2249"/>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L5" s="1039"/>
      <c r="M5" s="1039"/>
      <c r="AG5" s="821"/>
      <c r="AH5" s="1050"/>
    </row>
    <row r="6" spans="1:58" ht="10.5" customHeight="1">
      <c r="F6" s="2075" t="str">
        <f>IF(org=0,"Не определено",org)</f>
        <v>ООО "Горводоканал"</v>
      </c>
      <c r="G6" s="2075"/>
      <c r="H6" s="2075"/>
      <c r="I6" s="2075"/>
      <c r="J6" s="2075"/>
      <c r="K6" s="2075"/>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193" t="s">
        <v>863</v>
      </c>
      <c r="H9" s="2252"/>
      <c r="I9" s="2028" t="s">
        <v>864</v>
      </c>
      <c r="J9" s="2028"/>
      <c r="K9" s="2028" t="s">
        <v>865</v>
      </c>
      <c r="L9" s="2028"/>
      <c r="M9" s="2028"/>
      <c r="N9" s="2028"/>
      <c r="O9" s="2028"/>
      <c r="P9" s="2028"/>
      <c r="Q9" s="2028"/>
      <c r="R9" s="2028"/>
      <c r="S9" s="2028"/>
      <c r="T9" s="2028"/>
      <c r="U9" s="2028"/>
      <c r="V9" s="2028"/>
      <c r="W9" s="2028"/>
      <c r="X9" s="2028"/>
      <c r="Y9" s="2028"/>
      <c r="Z9" s="2091" t="s">
        <v>866</v>
      </c>
      <c r="AA9" s="2092"/>
      <c r="AB9" s="2028" t="s">
        <v>867</v>
      </c>
      <c r="AC9" s="2028"/>
      <c r="AD9" s="2028"/>
      <c r="AE9" s="2028"/>
      <c r="AF9" s="2074" t="s">
        <v>868</v>
      </c>
      <c r="AG9" s="2028" t="s">
        <v>869</v>
      </c>
      <c r="AH9" s="2028"/>
      <c r="AI9" s="2074" t="s">
        <v>870</v>
      </c>
      <c r="AJ9" s="2028" t="s">
        <v>871</v>
      </c>
      <c r="AK9" s="202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194"/>
      <c r="H10" s="2107"/>
      <c r="I10" s="2028"/>
      <c r="J10" s="2028"/>
      <c r="K10" s="2028" t="s">
        <v>872</v>
      </c>
      <c r="L10" s="2000" t="s">
        <v>873</v>
      </c>
      <c r="M10" s="1999"/>
      <c r="N10" s="2028" t="s">
        <v>874</v>
      </c>
      <c r="O10" s="2028"/>
      <c r="P10" s="2028"/>
      <c r="Q10" s="2028"/>
      <c r="R10" s="2028"/>
      <c r="S10" s="2028"/>
      <c r="T10" s="2028"/>
      <c r="U10" s="2028"/>
      <c r="V10" s="2028"/>
      <c r="W10" s="2028"/>
      <c r="X10" s="2028"/>
      <c r="Y10" s="2028"/>
      <c r="Z10" s="2093"/>
      <c r="AA10" s="2094"/>
      <c r="AB10" s="2028"/>
      <c r="AC10" s="2028"/>
      <c r="AD10" s="2028"/>
      <c r="AE10" s="2028"/>
      <c r="AF10" s="2095"/>
      <c r="AG10" s="2028"/>
      <c r="AH10" s="2028"/>
      <c r="AI10" s="2095"/>
      <c r="AJ10" s="2028"/>
      <c r="AK10" s="202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194"/>
      <c r="H11" s="2107"/>
      <c r="I11" s="2028"/>
      <c r="J11" s="2028"/>
      <c r="K11" s="2028"/>
      <c r="L11" s="2074" t="s">
        <v>875</v>
      </c>
      <c r="M11" s="2074" t="s">
        <v>876</v>
      </c>
      <c r="N11" s="2028" t="s">
        <v>877</v>
      </c>
      <c r="O11" s="2028"/>
      <c r="P11" s="2056" t="s">
        <v>858</v>
      </c>
      <c r="Q11" s="2056" t="s">
        <v>878</v>
      </c>
      <c r="R11" s="2056" t="s">
        <v>879</v>
      </c>
      <c r="S11" s="2056" t="s">
        <v>880</v>
      </c>
      <c r="T11" s="2056"/>
      <c r="U11" s="2056"/>
      <c r="V11" s="2056"/>
      <c r="W11" s="2056"/>
      <c r="X11" s="2056"/>
      <c r="Y11" s="2056"/>
      <c r="Z11" s="2093"/>
      <c r="AA11" s="2094"/>
      <c r="AB11" s="2028" t="s">
        <v>881</v>
      </c>
      <c r="AC11" s="2028"/>
      <c r="AD11" s="2000" t="s">
        <v>882</v>
      </c>
      <c r="AE11" s="1999"/>
      <c r="AF11" s="2095"/>
      <c r="AG11" s="2028"/>
      <c r="AH11" s="2028"/>
      <c r="AI11" s="2095"/>
      <c r="AJ11" s="2028"/>
      <c r="AK11" s="202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195"/>
      <c r="H12" s="2253"/>
      <c r="I12" s="1055" t="s">
        <v>74</v>
      </c>
      <c r="J12" s="1055" t="s">
        <v>883</v>
      </c>
      <c r="K12" s="2028"/>
      <c r="L12" s="2126"/>
      <c r="M12" s="2126"/>
      <c r="N12" s="2028"/>
      <c r="O12" s="2028"/>
      <c r="P12" s="2056"/>
      <c r="Q12" s="2056"/>
      <c r="R12" s="2056"/>
      <c r="S12" s="1038" t="s">
        <v>71</v>
      </c>
      <c r="T12" s="1038" t="s">
        <v>72</v>
      </c>
      <c r="U12" s="1038" t="s">
        <v>70</v>
      </c>
      <c r="V12" s="1038" t="s">
        <v>884</v>
      </c>
      <c r="W12" s="1038" t="s">
        <v>70</v>
      </c>
      <c r="X12" s="1038" t="s">
        <v>885</v>
      </c>
      <c r="Y12" s="1038" t="s">
        <v>886</v>
      </c>
      <c r="Z12" s="2096"/>
      <c r="AA12" s="2097"/>
      <c r="AB12" s="1044" t="s">
        <v>887</v>
      </c>
      <c r="AC12" s="1044" t="s">
        <v>888</v>
      </c>
      <c r="AD12" s="1044" t="s">
        <v>887</v>
      </c>
      <c r="AE12" s="1044" t="s">
        <v>888</v>
      </c>
      <c r="AF12" s="2126"/>
      <c r="AG12" s="1056" t="s">
        <v>889</v>
      </c>
      <c r="AH12" s="1056" t="s">
        <v>890</v>
      </c>
      <c r="AI12" s="2126"/>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31"/>
      <c r="H5" s="2131"/>
      <c r="I5" s="2131"/>
      <c r="J5" s="2131"/>
    </row>
    <row r="6" spans="1:22" ht="10.5" customHeight="1">
      <c r="F6" s="2075" t="str">
        <f>IF(org=0,"Не определено",org)</f>
        <v>ООО "Горводоканал"</v>
      </c>
      <c r="G6" s="2075"/>
      <c r="H6" s="2075"/>
      <c r="I6" s="2075"/>
      <c r="J6" s="2075"/>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68"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2024 год</v>
      </c>
      <c r="G5" s="2068"/>
      <c r="H5" s="2068"/>
      <c r="I5" s="2068"/>
      <c r="J5" s="2068"/>
      <c r="K5" s="2068"/>
      <c r="L5" s="2068"/>
      <c r="M5" s="2068"/>
      <c r="N5" s="2068"/>
      <c r="O5" s="2068"/>
      <c r="P5" s="2068"/>
      <c r="Q5" s="2068"/>
      <c r="R5" s="2068"/>
      <c r="S5" s="2068"/>
      <c r="T5" s="2068"/>
      <c r="U5" s="2068"/>
      <c r="V5" s="2068"/>
      <c r="W5" s="2068"/>
      <c r="X5" s="2068"/>
      <c r="Y5" s="2068"/>
      <c r="Z5" s="2068"/>
      <c r="AA5" s="2068"/>
      <c r="AB5" s="2068"/>
      <c r="AC5" s="2068"/>
      <c r="AD5" s="2068"/>
      <c r="AE5" s="2068"/>
      <c r="AF5" s="2068"/>
      <c r="AG5" s="2068"/>
      <c r="AH5" s="2068"/>
      <c r="AI5" s="2068"/>
      <c r="AJ5" s="2068"/>
      <c r="AK5" s="2068"/>
      <c r="AL5" s="2068"/>
      <c r="AM5" s="2068"/>
      <c r="AN5" s="2068"/>
      <c r="AO5" s="2068"/>
      <c r="AP5" s="2068"/>
      <c r="AQ5" s="2068"/>
      <c r="AR5" s="2068"/>
      <c r="AS5" s="2068"/>
      <c r="AT5" s="2068"/>
      <c r="AU5" s="2068"/>
      <c r="AV5" s="2068"/>
      <c r="AW5" s="2068"/>
      <c r="AX5" s="2068"/>
      <c r="AY5" s="2068"/>
      <c r="AZ5" s="2068"/>
      <c r="BA5" s="2068"/>
      <c r="BB5" s="2068"/>
      <c r="BC5" s="2068"/>
      <c r="BD5" s="2068"/>
      <c r="BE5" s="2068"/>
      <c r="BF5" s="2068"/>
      <c r="BG5" s="2068"/>
      <c r="BH5" s="2068"/>
      <c r="BI5" s="2068"/>
      <c r="BJ5" s="2068"/>
      <c r="BK5" s="2068"/>
      <c r="BL5" s="2068"/>
      <c r="BM5" s="2068"/>
      <c r="BN5" s="2068"/>
      <c r="BO5" s="2068"/>
      <c r="BP5" s="2068"/>
      <c r="BQ5" s="2068"/>
      <c r="BR5" s="2068"/>
      <c r="BS5" s="2068"/>
    </row>
    <row r="6" spans="2:180" s="1926" customFormat="1" ht="18" customHeight="1">
      <c r="B6" s="855"/>
      <c r="E6" s="856"/>
      <c r="F6" s="2111" t="str">
        <f>IF(org=0,"Не определено",org)</f>
        <v>ООО "Горводоканал"</v>
      </c>
      <c r="G6" s="2112"/>
      <c r="H6" s="2112"/>
      <c r="I6" s="2112"/>
      <c r="J6" s="2112"/>
      <c r="K6" s="2112"/>
      <c r="L6" s="2112"/>
      <c r="M6" s="2112"/>
      <c r="N6" s="2112"/>
      <c r="O6" s="2112"/>
      <c r="P6" s="2112"/>
      <c r="Q6" s="2112"/>
      <c r="R6" s="2112"/>
      <c r="S6" s="2112"/>
      <c r="T6" s="2112"/>
      <c r="U6" s="2112"/>
      <c r="V6" s="2112"/>
      <c r="W6" s="2112"/>
      <c r="X6" s="2112"/>
      <c r="Y6" s="2112"/>
      <c r="Z6" s="2112"/>
      <c r="AA6" s="2112"/>
      <c r="AB6" s="2112"/>
      <c r="AC6" s="2112"/>
      <c r="AD6" s="2112"/>
      <c r="AE6" s="2112"/>
      <c r="AF6" s="2112"/>
      <c r="AG6" s="2112"/>
      <c r="AH6" s="2112"/>
      <c r="AI6" s="2112"/>
      <c r="AJ6" s="2112"/>
      <c r="AK6" s="2112"/>
      <c r="AL6" s="2112"/>
      <c r="AM6" s="2112"/>
      <c r="AN6" s="2112"/>
      <c r="AO6" s="2112"/>
      <c r="AP6" s="2112"/>
      <c r="AQ6" s="2112"/>
      <c r="AR6" s="2112"/>
      <c r="AS6" s="2112"/>
      <c r="AT6" s="2112"/>
      <c r="AU6" s="2112"/>
      <c r="AV6" s="2112"/>
      <c r="AW6" s="2112"/>
      <c r="AX6" s="2112"/>
      <c r="AY6" s="2112"/>
      <c r="AZ6" s="2112"/>
      <c r="BA6" s="2112"/>
      <c r="BB6" s="2112"/>
      <c r="BC6" s="2112"/>
      <c r="BD6" s="2112"/>
      <c r="BE6" s="2112"/>
      <c r="BF6" s="2112"/>
      <c r="BG6" s="2112"/>
      <c r="BH6" s="2112"/>
      <c r="BI6" s="2112"/>
      <c r="BJ6" s="2112"/>
      <c r="BK6" s="2112"/>
      <c r="BL6" s="2112"/>
      <c r="BM6" s="2112"/>
      <c r="BN6" s="2112"/>
      <c r="BO6" s="2112"/>
      <c r="BP6" s="2112"/>
      <c r="BQ6" s="2112"/>
      <c r="BR6" s="2112"/>
      <c r="BS6" s="2112"/>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86" t="s">
        <v>948</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75"/>
      <c r="BU8" s="2276"/>
      <c r="BV8" s="2276"/>
      <c r="BW8" s="2276"/>
      <c r="BX8" s="2276"/>
      <c r="BY8" s="2276"/>
      <c r="BZ8" s="2276"/>
      <c r="CA8" s="2276"/>
      <c r="CB8" s="2276"/>
      <c r="CC8" s="2276"/>
      <c r="CD8" s="2276"/>
      <c r="CE8" s="2276"/>
      <c r="CF8" s="2276"/>
      <c r="CG8" s="2276"/>
      <c r="CH8" s="2276"/>
      <c r="CI8" s="2276"/>
      <c r="CJ8" s="2276"/>
      <c r="CK8" s="2276"/>
      <c r="CL8" s="2276"/>
      <c r="CM8" s="2276"/>
      <c r="CN8" s="2276"/>
      <c r="CO8" s="2276"/>
      <c r="CP8" s="2276"/>
      <c r="CQ8" s="2276"/>
      <c r="CR8" s="2276"/>
      <c r="CS8" s="2276"/>
      <c r="CT8" s="2276"/>
      <c r="CU8" s="2276"/>
      <c r="CV8" s="2276"/>
      <c r="CW8" s="2276"/>
      <c r="CX8" s="2277"/>
      <c r="CY8" s="2278"/>
      <c r="CZ8" s="2279"/>
      <c r="DA8" s="2279"/>
      <c r="DB8" s="2279"/>
      <c r="DC8" s="2279"/>
      <c r="DD8" s="2279"/>
      <c r="DE8" s="2279"/>
      <c r="DF8" s="2279"/>
      <c r="DG8" s="2279"/>
      <c r="DH8" s="2279"/>
      <c r="DI8" s="2279"/>
      <c r="DJ8" s="2279"/>
      <c r="DK8" s="2279"/>
      <c r="DL8" s="2279"/>
      <c r="DM8" s="2279"/>
      <c r="DN8" s="2279"/>
      <c r="DO8" s="2279"/>
      <c r="DP8" s="2279"/>
      <c r="DQ8" s="2279"/>
      <c r="DR8" s="2279"/>
      <c r="DS8" s="2279"/>
      <c r="DT8" s="2279"/>
      <c r="DU8" s="2279"/>
      <c r="DV8" s="2279"/>
      <c r="DW8" s="2279"/>
      <c r="DX8" s="2280"/>
      <c r="DY8" s="2281" t="s">
        <v>949</v>
      </c>
      <c r="DZ8" s="2282"/>
      <c r="EA8" s="2282"/>
      <c r="EB8" s="2282"/>
      <c r="EC8" s="2282"/>
      <c r="ED8" s="2282"/>
      <c r="EE8" s="2282"/>
      <c r="EF8" s="2282"/>
      <c r="EG8" s="2282"/>
      <c r="EH8" s="2282"/>
      <c r="EI8" s="2282"/>
      <c r="EJ8" s="2282"/>
      <c r="EK8" s="2282"/>
      <c r="EL8" s="2282"/>
      <c r="EM8" s="2282"/>
      <c r="EN8" s="2282"/>
      <c r="EO8" s="2282"/>
      <c r="EP8" s="2282"/>
      <c r="EQ8" s="2282"/>
      <c r="ER8" s="2282"/>
      <c r="ES8" s="2282"/>
      <c r="ET8" s="2282"/>
      <c r="EU8" s="2282"/>
      <c r="EV8" s="2282"/>
      <c r="EW8" s="2282"/>
      <c r="EX8" s="2282"/>
      <c r="EY8" s="2282"/>
      <c r="EZ8" s="2282"/>
      <c r="FA8" s="2282"/>
      <c r="FB8" s="2282"/>
      <c r="FC8" s="2282"/>
      <c r="FD8" s="2282"/>
      <c r="FE8" s="2282"/>
      <c r="FF8" s="2282"/>
      <c r="FG8" s="2282"/>
      <c r="FH8" s="2282"/>
      <c r="FI8" s="2282"/>
      <c r="FJ8" s="2282"/>
      <c r="FK8" s="2282"/>
      <c r="FL8" s="2282"/>
      <c r="FM8" s="2282"/>
      <c r="FN8" s="2282"/>
      <c r="FO8" s="2282"/>
      <c r="FP8" s="2282"/>
      <c r="FQ8" s="2282"/>
      <c r="FR8" s="2282"/>
      <c r="FS8" s="2282"/>
      <c r="FT8" s="2282"/>
      <c r="FU8" s="2282"/>
      <c r="FV8" s="2282"/>
      <c r="FW8" s="228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4"/>
      <c r="FX9" s="965"/>
    </row>
    <row r="10" spans="2:180" s="1928" customFormat="1" ht="11.25" customHeight="1">
      <c r="B10" s="846"/>
      <c r="F10" s="2249" t="s">
        <v>268</v>
      </c>
      <c r="G10" s="2266"/>
      <c r="H10" s="2266"/>
      <c r="I10" s="2266"/>
      <c r="J10" s="2266"/>
      <c r="K10" s="2266"/>
      <c r="L10" s="2266"/>
      <c r="M10" s="2266"/>
      <c r="N10" s="2266"/>
      <c r="O10" s="2266"/>
      <c r="P10" s="2266"/>
      <c r="Q10" s="2266"/>
      <c r="R10" s="2266"/>
      <c r="S10" s="2266"/>
      <c r="T10" s="2266"/>
      <c r="U10" s="2266"/>
      <c r="V10" s="2266"/>
      <c r="W10" s="2266"/>
      <c r="X10" s="2266"/>
      <c r="Y10" s="2266"/>
      <c r="Z10" s="2266"/>
      <c r="AA10" s="2266"/>
      <c r="AB10" s="2266"/>
      <c r="AC10" s="2266"/>
      <c r="AD10" s="2266"/>
      <c r="AE10" s="2266"/>
      <c r="AF10" s="2266"/>
      <c r="AG10" s="2266"/>
      <c r="AH10" s="2266"/>
      <c r="AI10" s="2266"/>
      <c r="AJ10" s="2266"/>
      <c r="AK10" s="2266"/>
      <c r="AL10" s="2266"/>
      <c r="AM10" s="2266"/>
      <c r="AN10" s="2266"/>
      <c r="AO10" s="2266"/>
      <c r="AP10" s="2266"/>
      <c r="AQ10" s="2266"/>
      <c r="AR10" s="2266"/>
      <c r="AS10" s="2266"/>
      <c r="AT10" s="2266"/>
      <c r="AU10" s="2266"/>
      <c r="AV10" s="2266"/>
      <c r="AW10" s="2266"/>
      <c r="AX10" s="2266"/>
      <c r="AY10" s="2266"/>
      <c r="AZ10" s="2266"/>
      <c r="BA10" s="2266"/>
      <c r="BB10" s="2266"/>
      <c r="BC10" s="2266"/>
      <c r="BD10" s="2266"/>
      <c r="BE10" s="2266"/>
      <c r="BF10" s="2266"/>
      <c r="BG10" s="2266"/>
      <c r="BH10" s="2266"/>
      <c r="BI10" s="2266"/>
      <c r="BJ10" s="2266"/>
      <c r="BK10" s="2266"/>
      <c r="BL10" s="2266"/>
      <c r="BM10" s="2266"/>
      <c r="BN10" s="2266"/>
      <c r="BO10" s="2266"/>
      <c r="BP10" s="2266"/>
      <c r="BQ10" s="2266"/>
      <c r="BR10" s="2266"/>
      <c r="BS10" s="2266"/>
      <c r="BT10" s="2266"/>
      <c r="BU10" s="2266"/>
      <c r="BV10" s="2266"/>
      <c r="BW10" s="2266"/>
      <c r="BX10" s="2266"/>
      <c r="BY10" s="2266"/>
      <c r="BZ10" s="2266"/>
      <c r="CA10" s="2266"/>
      <c r="CB10" s="2266"/>
      <c r="CC10" s="2266"/>
      <c r="CD10" s="2266"/>
      <c r="CE10" s="2266"/>
      <c r="CF10" s="2266"/>
      <c r="CG10" s="2266"/>
      <c r="CH10" s="2266"/>
      <c r="CI10" s="2266"/>
      <c r="CJ10" s="2266"/>
      <c r="CK10" s="2266"/>
      <c r="CL10" s="2266"/>
      <c r="CM10" s="2266"/>
      <c r="CN10" s="2266"/>
      <c r="CO10" s="2266"/>
      <c r="CP10" s="2266"/>
      <c r="CQ10" s="2266"/>
      <c r="CR10" s="2266"/>
      <c r="CS10" s="2266"/>
      <c r="CT10" s="2266"/>
      <c r="CU10" s="2266"/>
      <c r="CV10" s="2266"/>
      <c r="CW10" s="2266"/>
      <c r="CX10" s="2266"/>
      <c r="CY10" s="2266"/>
      <c r="CZ10" s="2266"/>
      <c r="DA10" s="2266"/>
      <c r="DB10" s="2266"/>
      <c r="DC10" s="2266"/>
      <c r="DD10" s="2266"/>
      <c r="DE10" s="2266"/>
      <c r="DF10" s="2266"/>
      <c r="DG10" s="2266"/>
      <c r="DH10" s="2266"/>
      <c r="DI10" s="2266"/>
      <c r="DJ10" s="2266"/>
      <c r="DK10" s="2266"/>
      <c r="DL10" s="2266"/>
      <c r="DM10" s="2266"/>
      <c r="DN10" s="2266"/>
      <c r="DO10" s="2266"/>
      <c r="DP10" s="2266"/>
      <c r="DQ10" s="2266"/>
      <c r="DR10" s="2266"/>
      <c r="DS10" s="2266"/>
      <c r="DT10" s="2266"/>
      <c r="DU10" s="2266"/>
      <c r="DV10" s="2266"/>
      <c r="DW10" s="2266"/>
      <c r="DX10" s="2266"/>
      <c r="DY10" s="2266"/>
      <c r="DZ10" s="2266"/>
      <c r="EA10" s="2266"/>
      <c r="EB10" s="2266"/>
      <c r="EC10" s="2266"/>
      <c r="ED10" s="2266"/>
      <c r="EE10" s="2266"/>
      <c r="EF10" s="2266"/>
      <c r="EG10" s="2266"/>
      <c r="EH10" s="2266"/>
      <c r="EI10" s="2266"/>
      <c r="EJ10" s="2266"/>
      <c r="EK10" s="2266"/>
      <c r="EL10" s="2266"/>
      <c r="EM10" s="2266"/>
      <c r="EN10" s="2266"/>
      <c r="EO10" s="2266"/>
      <c r="EP10" s="2266"/>
      <c r="EQ10" s="2266"/>
      <c r="ER10" s="2266"/>
      <c r="ES10" s="2266"/>
      <c r="ET10" s="2266"/>
      <c r="EU10" s="2266"/>
      <c r="EV10" s="2266"/>
      <c r="EW10" s="2266"/>
      <c r="EX10" s="2266"/>
      <c r="EY10" s="2266"/>
      <c r="EZ10" s="2266"/>
      <c r="FA10" s="2266"/>
      <c r="FB10" s="2266"/>
      <c r="FC10" s="2266"/>
      <c r="FD10" s="2266"/>
      <c r="FE10" s="2266"/>
      <c r="FF10" s="2266"/>
      <c r="FG10" s="2266"/>
      <c r="FH10" s="2266"/>
      <c r="FI10" s="2266"/>
      <c r="FJ10" s="2266"/>
      <c r="FK10" s="2266"/>
      <c r="FL10" s="2266"/>
      <c r="FM10" s="2266"/>
      <c r="FN10" s="2266"/>
      <c r="FO10" s="2266"/>
      <c r="FP10" s="2266"/>
      <c r="FQ10" s="2266"/>
      <c r="FR10" s="2266"/>
      <c r="FS10" s="2266"/>
      <c r="FT10" s="2266"/>
      <c r="FU10" s="2266"/>
      <c r="FV10" s="2267"/>
      <c r="FW10" s="2284"/>
      <c r="FX10" s="965"/>
    </row>
    <row r="11" spans="2:180" ht="12" customHeight="1">
      <c r="E11" s="848"/>
      <c r="F11" s="2101" t="s">
        <v>73</v>
      </c>
      <c r="G11" s="2101" t="s">
        <v>950</v>
      </c>
      <c r="H11" s="2101" t="s">
        <v>951</v>
      </c>
      <c r="I11" s="2101" t="s">
        <v>952</v>
      </c>
      <c r="J11" s="2274"/>
      <c r="K11" s="2274"/>
      <c r="L11" s="2274"/>
      <c r="M11" s="2274"/>
      <c r="N11" s="2274"/>
      <c r="O11" s="2106" t="s">
        <v>953</v>
      </c>
      <c r="P11" s="2106"/>
      <c r="Q11" s="2106"/>
      <c r="R11" s="2106"/>
      <c r="S11" s="2106"/>
      <c r="T11" s="2106"/>
      <c r="U11" s="2106"/>
      <c r="V11" s="2106"/>
      <c r="W11" s="2106"/>
      <c r="X11" s="2106"/>
      <c r="Y11" s="2106"/>
      <c r="Z11" s="2106"/>
      <c r="AA11" s="2106"/>
      <c r="AB11" s="2106"/>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89"/>
      <c r="BT11" s="2269" t="s">
        <v>953</v>
      </c>
      <c r="BU11" s="2270"/>
      <c r="BV11" s="2270"/>
      <c r="BW11" s="2270"/>
      <c r="BX11" s="2270"/>
      <c r="BY11" s="2270"/>
      <c r="BZ11" s="2270"/>
      <c r="CA11" s="2270"/>
      <c r="CB11" s="2270"/>
      <c r="CC11" s="2270"/>
      <c r="CD11" s="2270"/>
      <c r="CE11" s="2270"/>
      <c r="CF11" s="2270"/>
      <c r="CG11" s="2270"/>
      <c r="CH11" s="2270"/>
      <c r="CI11" s="2270"/>
      <c r="CJ11" s="2270"/>
      <c r="CK11" s="2271"/>
      <c r="CL11" s="2273"/>
      <c r="CM11" s="2272"/>
      <c r="CN11" s="2272"/>
      <c r="CO11" s="2272"/>
      <c r="CP11" s="2272"/>
      <c r="CQ11" s="2272"/>
      <c r="CR11" s="2272"/>
      <c r="CS11" s="2272"/>
      <c r="CT11" s="2272"/>
      <c r="CU11" s="2272"/>
      <c r="CV11" s="2272"/>
      <c r="CW11" s="2272"/>
      <c r="CX11" s="2289"/>
      <c r="CY11" s="2269" t="s">
        <v>953</v>
      </c>
      <c r="CZ11" s="2270"/>
      <c r="DA11" s="2270"/>
      <c r="DB11" s="2270"/>
      <c r="DC11" s="2270"/>
      <c r="DD11" s="2270"/>
      <c r="DE11" s="2270"/>
      <c r="DF11" s="2270"/>
      <c r="DG11" s="2270"/>
      <c r="DH11" s="2270"/>
      <c r="DI11" s="2270"/>
      <c r="DJ11" s="2271"/>
      <c r="DK11" s="2273"/>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84"/>
      <c r="FX11" s="680"/>
    </row>
    <row r="12" spans="2:180" ht="12" customHeight="1">
      <c r="D12" s="849"/>
      <c r="E12" s="848"/>
      <c r="F12" s="2101"/>
      <c r="G12" s="2101"/>
      <c r="H12" s="2101"/>
      <c r="I12" s="2101"/>
      <c r="J12" s="2274"/>
      <c r="K12" s="2274"/>
      <c r="L12" s="2274"/>
      <c r="M12" s="2274"/>
      <c r="N12" s="2274"/>
      <c r="O12" s="2106" t="s">
        <v>954</v>
      </c>
      <c r="P12" s="2106"/>
      <c r="Q12" s="2106"/>
      <c r="R12" s="2106"/>
      <c r="S12" s="2106" t="s">
        <v>955</v>
      </c>
      <c r="T12" s="2106"/>
      <c r="U12" s="2106"/>
      <c r="V12" s="2106"/>
      <c r="W12" s="2106"/>
      <c r="X12" s="2106"/>
      <c r="Y12" s="2106"/>
      <c r="Z12" s="2106"/>
      <c r="AA12" s="2106"/>
      <c r="AB12" s="2106"/>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89"/>
      <c r="BT12" s="2269" t="s">
        <v>956</v>
      </c>
      <c r="BU12" s="2270"/>
      <c r="BV12" s="2270"/>
      <c r="BW12" s="2271"/>
      <c r="BX12" s="2269" t="s">
        <v>957</v>
      </c>
      <c r="BY12" s="2270"/>
      <c r="BZ12" s="2270"/>
      <c r="CA12" s="2271"/>
      <c r="CB12" s="2269" t="s">
        <v>958</v>
      </c>
      <c r="CC12" s="2271"/>
      <c r="CD12" s="2269" t="s">
        <v>959</v>
      </c>
      <c r="CE12" s="2270"/>
      <c r="CF12" s="2270"/>
      <c r="CG12" s="2270"/>
      <c r="CH12" s="2270"/>
      <c r="CI12" s="2270"/>
      <c r="CJ12" s="2270"/>
      <c r="CK12" s="2271"/>
      <c r="CL12" s="2273"/>
      <c r="CM12" s="2272"/>
      <c r="CN12" s="2272"/>
      <c r="CO12" s="2272"/>
      <c r="CP12" s="2272"/>
      <c r="CQ12" s="2272"/>
      <c r="CR12" s="2272"/>
      <c r="CS12" s="2272"/>
      <c r="CT12" s="2272"/>
      <c r="CU12" s="2272"/>
      <c r="CV12" s="2272"/>
      <c r="CW12" s="2272"/>
      <c r="CX12" s="2289"/>
      <c r="CY12" s="2269" t="s">
        <v>960</v>
      </c>
      <c r="CZ12" s="2270"/>
      <c r="DA12" s="2270"/>
      <c r="DB12" s="2270"/>
      <c r="DC12" s="2270"/>
      <c r="DD12" s="2271"/>
      <c r="DE12" s="2269" t="s">
        <v>961</v>
      </c>
      <c r="DF12" s="2271"/>
      <c r="DG12" s="2269" t="s">
        <v>959</v>
      </c>
      <c r="DH12" s="2270"/>
      <c r="DI12" s="2270"/>
      <c r="DJ12" s="2271"/>
      <c r="DK12" s="2273"/>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84"/>
      <c r="FX12" s="680"/>
    </row>
    <row r="13" spans="2:180" ht="36" customHeight="1">
      <c r="D13" s="849"/>
      <c r="E13" s="848"/>
      <c r="F13" s="2101"/>
      <c r="G13" s="2101"/>
      <c r="H13" s="2101"/>
      <c r="I13" s="2101"/>
      <c r="J13" s="2274"/>
      <c r="K13" s="2274"/>
      <c r="L13" s="2274"/>
      <c r="M13" s="2274"/>
      <c r="N13" s="2274"/>
      <c r="O13" s="2106" t="s">
        <v>962</v>
      </c>
      <c r="P13" s="2106"/>
      <c r="Q13" s="2106"/>
      <c r="R13" s="2106"/>
      <c r="S13" s="2193" t="s">
        <v>963</v>
      </c>
      <c r="T13" s="2252"/>
      <c r="U13" s="2028" t="s">
        <v>964</v>
      </c>
      <c r="V13" s="2028"/>
      <c r="W13" s="2028"/>
      <c r="X13" s="2028"/>
      <c r="Y13" s="2028" t="s">
        <v>965</v>
      </c>
      <c r="Z13" s="2028"/>
      <c r="AA13" s="2028"/>
      <c r="AB13" s="2028"/>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89"/>
      <c r="BT13" s="2193" t="s">
        <v>966</v>
      </c>
      <c r="BU13" s="2252"/>
      <c r="BV13" s="2193" t="s">
        <v>967</v>
      </c>
      <c r="BW13" s="2252"/>
      <c r="BX13" s="2193" t="s">
        <v>968</v>
      </c>
      <c r="BY13" s="2252"/>
      <c r="BZ13" s="2193" t="s">
        <v>969</v>
      </c>
      <c r="CA13" s="2252"/>
      <c r="CB13" s="2193" t="s">
        <v>970</v>
      </c>
      <c r="CC13" s="2252"/>
      <c r="CD13" s="2193" t="s">
        <v>971</v>
      </c>
      <c r="CE13" s="2252"/>
      <c r="CF13" s="2193" t="s">
        <v>972</v>
      </c>
      <c r="CG13" s="2252"/>
      <c r="CH13" s="2269" t="s">
        <v>973</v>
      </c>
      <c r="CI13" s="2270"/>
      <c r="CJ13" s="2270"/>
      <c r="CK13" s="2271"/>
      <c r="CL13" s="2273"/>
      <c r="CM13" s="2272"/>
      <c r="CN13" s="2272"/>
      <c r="CO13" s="2272"/>
      <c r="CP13" s="2272"/>
      <c r="CQ13" s="2272"/>
      <c r="CR13" s="2272"/>
      <c r="CS13" s="2272"/>
      <c r="CT13" s="2272"/>
      <c r="CU13" s="2272"/>
      <c r="CV13" s="2272"/>
      <c r="CW13" s="2272"/>
      <c r="CX13" s="2289"/>
      <c r="CY13" s="2193" t="s">
        <v>974</v>
      </c>
      <c r="CZ13" s="2252"/>
      <c r="DA13" s="2193" t="s">
        <v>975</v>
      </c>
      <c r="DB13" s="2252"/>
      <c r="DC13" s="2193" t="s">
        <v>976</v>
      </c>
      <c r="DD13" s="2252"/>
      <c r="DE13" s="2193" t="s">
        <v>977</v>
      </c>
      <c r="DF13" s="2252"/>
      <c r="DG13" s="2269" t="s">
        <v>978</v>
      </c>
      <c r="DH13" s="2270"/>
      <c r="DI13" s="2270"/>
      <c r="DJ13" s="2271"/>
      <c r="DK13" s="2273"/>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84"/>
      <c r="FX13" s="680"/>
    </row>
    <row r="14" spans="2:180" ht="36" customHeight="1">
      <c r="D14" s="849"/>
      <c r="E14" s="848"/>
      <c r="F14" s="2101"/>
      <c r="G14" s="2101"/>
      <c r="H14" s="2101"/>
      <c r="I14" s="2101"/>
      <c r="J14" s="2274"/>
      <c r="K14" s="2274"/>
      <c r="L14" s="2274"/>
      <c r="M14" s="2274"/>
      <c r="N14" s="2274"/>
      <c r="O14" s="2193" t="s">
        <v>979</v>
      </c>
      <c r="P14" s="2252"/>
      <c r="Q14" s="2193" t="s">
        <v>980</v>
      </c>
      <c r="R14" s="2252"/>
      <c r="S14" s="2194"/>
      <c r="T14" s="2107"/>
      <c r="U14" s="2193" t="s">
        <v>712</v>
      </c>
      <c r="V14" s="2252"/>
      <c r="W14" s="2193" t="s">
        <v>715</v>
      </c>
      <c r="X14" s="2252"/>
      <c r="Y14" s="2193" t="s">
        <v>712</v>
      </c>
      <c r="Z14" s="2252"/>
      <c r="AA14" s="2193" t="s">
        <v>722</v>
      </c>
      <c r="AB14" s="2252"/>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89"/>
      <c r="BT14" s="2194"/>
      <c r="BU14" s="2107"/>
      <c r="BV14" s="2194"/>
      <c r="BW14" s="2107"/>
      <c r="BX14" s="2194"/>
      <c r="BY14" s="2107"/>
      <c r="BZ14" s="2194"/>
      <c r="CA14" s="2107"/>
      <c r="CB14" s="2194"/>
      <c r="CC14" s="2107"/>
      <c r="CD14" s="2194"/>
      <c r="CE14" s="2107"/>
      <c r="CF14" s="2194"/>
      <c r="CG14" s="2107"/>
      <c r="CH14" s="2193" t="s">
        <v>981</v>
      </c>
      <c r="CI14" s="2252"/>
      <c r="CJ14" s="2193" t="s">
        <v>982</v>
      </c>
      <c r="CK14" s="2252"/>
      <c r="CL14" s="2273"/>
      <c r="CM14" s="2272"/>
      <c r="CN14" s="2272"/>
      <c r="CO14" s="2272"/>
      <c r="CP14" s="2272"/>
      <c r="CQ14" s="2272"/>
      <c r="CR14" s="2272"/>
      <c r="CS14" s="2272"/>
      <c r="CT14" s="2272"/>
      <c r="CU14" s="2272"/>
      <c r="CV14" s="2272"/>
      <c r="CW14" s="2272"/>
      <c r="CX14" s="2289"/>
      <c r="CY14" s="2194"/>
      <c r="CZ14" s="2107"/>
      <c r="DA14" s="2194"/>
      <c r="DB14" s="2107"/>
      <c r="DC14" s="2194"/>
      <c r="DD14" s="2107"/>
      <c r="DE14" s="2194"/>
      <c r="DF14" s="2107"/>
      <c r="DG14" s="2193" t="s">
        <v>983</v>
      </c>
      <c r="DH14" s="2252"/>
      <c r="DI14" s="2193" t="s">
        <v>984</v>
      </c>
      <c r="DJ14" s="2252"/>
      <c r="DK14" s="2273"/>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84"/>
      <c r="FX14" s="680"/>
    </row>
    <row r="15" spans="2:180" ht="36" customHeight="1">
      <c r="D15" s="849"/>
      <c r="E15" s="848"/>
      <c r="F15" s="2101"/>
      <c r="G15" s="2101"/>
      <c r="H15" s="2101"/>
      <c r="I15" s="2101"/>
      <c r="J15" s="2274"/>
      <c r="K15" s="2274"/>
      <c r="L15" s="2274"/>
      <c r="M15" s="2274"/>
      <c r="N15" s="2274"/>
      <c r="O15" s="2195"/>
      <c r="P15" s="2253"/>
      <c r="Q15" s="2195"/>
      <c r="R15" s="2253"/>
      <c r="S15" s="2195"/>
      <c r="T15" s="2253"/>
      <c r="U15" s="2195"/>
      <c r="V15" s="2253"/>
      <c r="W15" s="2195"/>
      <c r="X15" s="2253"/>
      <c r="Y15" s="2195"/>
      <c r="Z15" s="2253"/>
      <c r="AA15" s="2195"/>
      <c r="AB15" s="2253"/>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89"/>
      <c r="BT15" s="2195"/>
      <c r="BU15" s="2253"/>
      <c r="BV15" s="2195"/>
      <c r="BW15" s="2253"/>
      <c r="BX15" s="2195"/>
      <c r="BY15" s="2253"/>
      <c r="BZ15" s="2195"/>
      <c r="CA15" s="2253"/>
      <c r="CB15" s="2195"/>
      <c r="CC15" s="2253"/>
      <c r="CD15" s="2195"/>
      <c r="CE15" s="2253"/>
      <c r="CF15" s="2195"/>
      <c r="CG15" s="2253"/>
      <c r="CH15" s="2195"/>
      <c r="CI15" s="2253"/>
      <c r="CJ15" s="2195"/>
      <c r="CK15" s="2253"/>
      <c r="CL15" s="2273"/>
      <c r="CM15" s="2272"/>
      <c r="CN15" s="2272"/>
      <c r="CO15" s="2272"/>
      <c r="CP15" s="2272"/>
      <c r="CQ15" s="2272"/>
      <c r="CR15" s="2272"/>
      <c r="CS15" s="2272"/>
      <c r="CT15" s="2272"/>
      <c r="CU15" s="2272"/>
      <c r="CV15" s="2272"/>
      <c r="CW15" s="2272"/>
      <c r="CX15" s="2289"/>
      <c r="CY15" s="2195"/>
      <c r="CZ15" s="2253"/>
      <c r="DA15" s="2195"/>
      <c r="DB15" s="2253"/>
      <c r="DC15" s="2195"/>
      <c r="DD15" s="2253"/>
      <c r="DE15" s="2195"/>
      <c r="DF15" s="2253"/>
      <c r="DG15" s="2195"/>
      <c r="DH15" s="2253"/>
      <c r="DI15" s="2195"/>
      <c r="DJ15" s="2253"/>
      <c r="DK15" s="2273"/>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84"/>
      <c r="FX15" s="680"/>
    </row>
    <row r="16" spans="2:180" ht="12" customHeight="1">
      <c r="D16" s="849"/>
      <c r="E16" s="848"/>
      <c r="F16" s="2101"/>
      <c r="G16" s="2101"/>
      <c r="H16" s="2101"/>
      <c r="I16" s="2101"/>
      <c r="J16" s="2274"/>
      <c r="K16" s="2274"/>
      <c r="L16" s="2274"/>
      <c r="M16" s="2274"/>
      <c r="N16" s="2274"/>
      <c r="O16" s="2269" t="s">
        <v>702</v>
      </c>
      <c r="P16" s="2271"/>
      <c r="Q16" s="2269" t="s">
        <v>704</v>
      </c>
      <c r="R16" s="2271"/>
      <c r="S16" s="2269" t="s">
        <v>708</v>
      </c>
      <c r="T16" s="2271"/>
      <c r="U16" s="2269" t="s">
        <v>713</v>
      </c>
      <c r="V16" s="2271"/>
      <c r="W16" s="2269" t="s">
        <v>716</v>
      </c>
      <c r="X16" s="2271"/>
      <c r="Y16" s="2269" t="s">
        <v>720</v>
      </c>
      <c r="Z16" s="2271"/>
      <c r="AA16" s="2269" t="s">
        <v>723</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89"/>
      <c r="BT16" s="2269" t="s">
        <v>520</v>
      </c>
      <c r="BU16" s="2271"/>
      <c r="BV16" s="2269" t="s">
        <v>520</v>
      </c>
      <c r="BW16" s="2271"/>
      <c r="BX16" s="2269" t="s">
        <v>520</v>
      </c>
      <c r="BY16" s="2271"/>
      <c r="BZ16" s="2269" t="s">
        <v>520</v>
      </c>
      <c r="CA16" s="2271"/>
      <c r="CB16" s="2269" t="s">
        <v>985</v>
      </c>
      <c r="CC16" s="2271"/>
      <c r="CD16" s="2269" t="s">
        <v>520</v>
      </c>
      <c r="CE16" s="2271"/>
      <c r="CF16" s="2269" t="s">
        <v>986</v>
      </c>
      <c r="CG16" s="2271"/>
      <c r="CH16" s="2269" t="s">
        <v>987</v>
      </c>
      <c r="CI16" s="2271"/>
      <c r="CJ16" s="2269" t="s">
        <v>987</v>
      </c>
      <c r="CK16" s="2271"/>
      <c r="CL16" s="2273"/>
      <c r="CM16" s="2272"/>
      <c r="CN16" s="2272"/>
      <c r="CO16" s="2272"/>
      <c r="CP16" s="2272"/>
      <c r="CQ16" s="2272"/>
      <c r="CR16" s="2272"/>
      <c r="CS16" s="2272"/>
      <c r="CT16" s="2272"/>
      <c r="CU16" s="2272"/>
      <c r="CV16" s="2272"/>
      <c r="CW16" s="2272"/>
      <c r="CX16" s="2289"/>
      <c r="CY16" s="2193" t="s">
        <v>520</v>
      </c>
      <c r="CZ16" s="2252"/>
      <c r="DA16" s="2193" t="s">
        <v>520</v>
      </c>
      <c r="DB16" s="2252"/>
      <c r="DC16" s="2193" t="s">
        <v>520</v>
      </c>
      <c r="DD16" s="2252"/>
      <c r="DE16" s="2269" t="s">
        <v>985</v>
      </c>
      <c r="DF16" s="2271"/>
      <c r="DG16" s="2269" t="s">
        <v>988</v>
      </c>
      <c r="DH16" s="2271"/>
      <c r="DI16" s="2269" t="s">
        <v>988</v>
      </c>
      <c r="DJ16" s="2271"/>
      <c r="DK16" s="2273"/>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84"/>
      <c r="FX16" s="680"/>
    </row>
    <row r="17" spans="1:184" ht="15" customHeight="1">
      <c r="E17" s="848"/>
      <c r="F17" s="2101"/>
      <c r="G17" s="2101"/>
      <c r="H17" s="2101"/>
      <c r="I17" s="2101"/>
      <c r="J17" s="2274"/>
      <c r="K17" s="2274"/>
      <c r="L17" s="2274"/>
      <c r="M17" s="2274"/>
      <c r="N17" s="2274"/>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8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3"/>
      <c r="CM17" s="2272"/>
      <c r="CN17" s="2272"/>
      <c r="CO17" s="2272"/>
      <c r="CP17" s="2272"/>
      <c r="CQ17" s="2272"/>
      <c r="CR17" s="2272"/>
      <c r="CS17" s="2272"/>
      <c r="CT17" s="2272"/>
      <c r="CU17" s="2272"/>
      <c r="CV17" s="2272"/>
      <c r="CW17" s="2272"/>
      <c r="CX17" s="228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3"/>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8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I33" sqref="I33"/>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31"/>
      <c r="F5" s="2131"/>
      <c r="G5" s="2131"/>
      <c r="H5" s="2131"/>
      <c r="I5" s="461"/>
    </row>
    <row r="6" spans="1:18" ht="15" customHeight="1">
      <c r="C6" s="97"/>
      <c r="D6" s="2075" t="str">
        <f>IF(org=0,"Не определено",org)</f>
        <v>ООО "Горводоканал"</v>
      </c>
      <c r="E6" s="2075"/>
      <c r="F6" s="2075"/>
      <c r="G6" s="2075"/>
      <c r="H6" s="2075"/>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1" t="s">
        <v>87</v>
      </c>
      <c r="F9" s="2222"/>
      <c r="G9" s="734" t="str">
        <f>IF(G8="","",INDEX(DIFFERENTIATION_UNMERGE_VD,MATCH(G8,DIFFERENTIATION_ID_DIFF,0)))</f>
        <v/>
      </c>
      <c r="H9" s="734">
        <f>IF(H8="","",INDEX(DIFFERENTIATION_UNMERGE_VD,MATCH(H8,DIFFERENTIATION_ID_DIFF,0)))</f>
        <v>0</v>
      </c>
      <c r="I9" s="2028" t="s">
        <v>269</v>
      </c>
    </row>
    <row r="10" spans="1:18" s="1814" customFormat="1" ht="15" customHeight="1">
      <c r="A10" s="677"/>
      <c r="C10" s="97"/>
      <c r="D10" s="629"/>
      <c r="E10" s="2221" t="s">
        <v>526</v>
      </c>
      <c r="F10" s="2222"/>
      <c r="G10" s="734" t="str">
        <f>IF(G8="","",INDEX(DIFFERENTIATION_UNMERGE_AREA,MATCH(G8,DIFFERENTIATION_ID_DIFF,0)))</f>
        <v/>
      </c>
      <c r="H10" s="734" t="str">
        <f>IF(H8="","",INDEX(DIFFERENTIATION_UNMERGE_AREA,MATCH(H8,DIFFERENTIATION_ID_DIFF,0)))</f>
        <v/>
      </c>
      <c r="I10" s="2028"/>
      <c r="R10" s="595"/>
    </row>
    <row r="11" spans="1:18" s="1814" customFormat="1" ht="15" customHeight="1">
      <c r="A11" s="677"/>
      <c r="C11" s="97"/>
      <c r="D11" s="629"/>
      <c r="E11" s="2221" t="s">
        <v>527</v>
      </c>
      <c r="F11" s="2222"/>
      <c r="G11" s="734" t="str">
        <f>IF(G8="","",INDEX(DIFFERENTIATION_UNMERGE_SYSTEM,MATCH(G8,DIFFERENTIATION_ID_DIFF,0)))</f>
        <v/>
      </c>
      <c r="H11" s="734" t="str">
        <f>IF(H8="","",INDEX(DIFFERENTIATION_UNMERGE_SYSTEM,MATCH(H8,DIFFERENTIATION_ID_DIFF,0)))</f>
        <v>без дифференциации</v>
      </c>
      <c r="I11" s="2028"/>
      <c r="R11" s="595"/>
    </row>
    <row r="12" spans="1:18" s="1814" customFormat="1" ht="15" customHeight="1">
      <c r="A12" s="677"/>
      <c r="C12" s="97"/>
      <c r="D12" s="2223" t="s">
        <v>268</v>
      </c>
      <c r="E12" s="2224"/>
      <c r="F12" s="2224"/>
      <c r="G12" s="801"/>
      <c r="H12" s="801"/>
      <c r="I12" s="2028"/>
      <c r="R12" s="595"/>
    </row>
    <row r="13" spans="1:18" ht="33.75" customHeight="1">
      <c r="C13" s="97"/>
      <c r="D13" s="679" t="s">
        <v>73</v>
      </c>
      <c r="E13" s="678" t="s">
        <v>270</v>
      </c>
      <c r="F13" s="678" t="s">
        <v>528</v>
      </c>
      <c r="G13" s="726" t="s">
        <v>271</v>
      </c>
      <c r="H13" s="672" t="s">
        <v>271</v>
      </c>
      <c r="I13" s="2028"/>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103</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38</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184.29</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184.29</v>
      </c>
      <c r="I21" s="206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70"/>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59"/>
      <c r="F5" s="2059"/>
      <c r="G5" s="2060"/>
    </row>
    <row r="6" spans="1:16" s="1814" customFormat="1" ht="18" customHeight="1">
      <c r="A6" s="796"/>
      <c r="B6" s="350"/>
      <c r="C6" s="304"/>
      <c r="D6" s="2111" t="str">
        <f>IF(org=0,"Не определено",org)</f>
        <v>ООО "Горводоканал"</v>
      </c>
      <c r="E6" s="2112"/>
      <c r="F6" s="2112"/>
      <c r="G6" s="211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0"/>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70"/>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8" t="s">
        <v>1002</v>
      </c>
      <c r="I25" s="1538"/>
      <c r="J25" s="1538"/>
    </row>
    <row r="26" spans="1:16" s="1859" customFormat="1" ht="22.5" hidden="1" customHeight="1">
      <c r="A26" s="267"/>
      <c r="B26" s="1062"/>
      <c r="C26" s="304"/>
      <c r="D26" s="271"/>
      <c r="E26" s="273" t="s">
        <v>1003</v>
      </c>
      <c r="F26" s="263"/>
      <c r="G26" s="2070"/>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59"/>
      <c r="F14" s="2059"/>
      <c r="G14" s="2059"/>
      <c r="H14" s="2060"/>
      <c r="J14" s="1545"/>
    </row>
    <row r="15" spans="1:12" s="1859" customFormat="1" ht="14.25" customHeight="1">
      <c r="A15" s="1280"/>
      <c r="B15" s="1062"/>
      <c r="C15" s="304"/>
      <c r="D15" s="2111" t="str">
        <f>IF(org=0,"Не определено",org)</f>
        <v>ООО "Горводоканал"</v>
      </c>
      <c r="E15" s="2112"/>
      <c r="F15" s="2112"/>
      <c r="G15" s="2112"/>
      <c r="H15" s="211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8" t="s">
        <v>1015</v>
      </c>
    </row>
    <row r="27" spans="1:12" ht="15" customHeight="1">
      <c r="A27" s="1596" t="s">
        <v>91</v>
      </c>
      <c r="C27" s="30"/>
      <c r="D27" s="40"/>
      <c r="E27" s="124" t="s">
        <v>999</v>
      </c>
      <c r="F27" s="125"/>
      <c r="G27" s="125"/>
      <c r="H27" s="122"/>
      <c r="I27" s="2070"/>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8" t="s">
        <v>1016</v>
      </c>
    </row>
    <row r="30" spans="1:12" ht="15" customHeight="1">
      <c r="A30" s="1596" t="s">
        <v>92</v>
      </c>
      <c r="C30" s="30"/>
      <c r="D30" s="40"/>
      <c r="E30" s="124" t="s">
        <v>999</v>
      </c>
      <c r="F30" s="125"/>
      <c r="G30" s="125"/>
      <c r="H30" s="122"/>
      <c r="I30" s="2070"/>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47"/>
      <c r="G32" s="2247"/>
      <c r="H32" s="2247"/>
      <c r="I32" s="174"/>
    </row>
    <row r="33" spans="1:12" ht="14.25" customHeight="1">
      <c r="A33" s="1596"/>
      <c r="C33" s="30"/>
      <c r="D33" s="71" t="s">
        <v>1017</v>
      </c>
      <c r="E33" s="127" t="s">
        <v>1006</v>
      </c>
      <c r="F33" s="119"/>
      <c r="G33" s="175"/>
      <c r="H33" s="119" t="s">
        <v>274</v>
      </c>
      <c r="I33" s="2068" t="s">
        <v>1018</v>
      </c>
    </row>
    <row r="34" spans="1:12" ht="15" customHeight="1">
      <c r="A34" s="1596" t="s">
        <v>75</v>
      </c>
      <c r="C34" s="30"/>
      <c r="D34" s="40"/>
      <c r="E34" s="125" t="s">
        <v>999</v>
      </c>
      <c r="F34" s="121"/>
      <c r="G34" s="121"/>
      <c r="H34" s="122"/>
      <c r="I34" s="2070"/>
    </row>
    <row r="35" spans="1:12" ht="24" customHeight="1">
      <c r="A35" s="1596"/>
      <c r="C35" s="30"/>
      <c r="D35" s="71" t="s">
        <v>285</v>
      </c>
      <c r="E35" s="22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47"/>
      <c r="G35" s="2247"/>
      <c r="H35" s="2247"/>
      <c r="I35" s="174"/>
    </row>
    <row r="36" spans="1:12" ht="14.25" customHeight="1">
      <c r="A36" s="1596"/>
      <c r="C36" s="30"/>
      <c r="D36" s="71" t="s">
        <v>1019</v>
      </c>
      <c r="E36" s="127" t="s">
        <v>1007</v>
      </c>
      <c r="F36" s="119"/>
      <c r="G36" s="175"/>
      <c r="H36" s="119" t="s">
        <v>274</v>
      </c>
      <c r="I36" s="2044" t="s">
        <v>1020</v>
      </c>
    </row>
    <row r="37" spans="1:12" ht="15" customHeight="1">
      <c r="A37" s="1596" t="s">
        <v>76</v>
      </c>
      <c r="C37" s="30"/>
      <c r="D37" s="40"/>
      <c r="E37" s="125" t="s">
        <v>999</v>
      </c>
      <c r="F37" s="121"/>
      <c r="G37" s="121"/>
      <c r="H37" s="122"/>
      <c r="I37" s="2044"/>
    </row>
    <row r="38" spans="1:12" ht="26.25" customHeight="1">
      <c r="A38" s="1596"/>
      <c r="C38" s="30"/>
      <c r="D38" s="71" t="s">
        <v>288</v>
      </c>
      <c r="E38" s="22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47"/>
      <c r="G38" s="2247"/>
      <c r="H38" s="2247"/>
      <c r="I38" s="174"/>
    </row>
    <row r="39" spans="1:12" ht="14.25" customHeight="1">
      <c r="A39" s="1596"/>
      <c r="C39" s="30"/>
      <c r="D39" s="71" t="s">
        <v>758</v>
      </c>
      <c r="E39" s="127" t="s">
        <v>1008</v>
      </c>
      <c r="F39" s="119"/>
      <c r="G39" s="128"/>
      <c r="H39" s="119" t="s">
        <v>274</v>
      </c>
      <c r="I39" s="2068" t="s">
        <v>1021</v>
      </c>
      <c r="L39" s="77" t="s">
        <v>1009</v>
      </c>
    </row>
    <row r="40" spans="1:12" ht="15" customHeight="1">
      <c r="A40" s="1596" t="s">
        <v>93</v>
      </c>
      <c r="C40" s="30"/>
      <c r="D40" s="40"/>
      <c r="E40" s="125" t="s">
        <v>999</v>
      </c>
      <c r="F40" s="121"/>
      <c r="G40" s="121"/>
      <c r="H40" s="122"/>
      <c r="I40" s="2070"/>
    </row>
    <row r="41" spans="1:12" s="1937" customFormat="1" ht="3" customHeight="1">
      <c r="A41" s="1596"/>
      <c r="K41" s="117"/>
      <c r="L41" s="117"/>
    </row>
    <row r="42" spans="1:12" ht="24.75" customHeight="1">
      <c r="D42" s="1594" t="s">
        <v>680</v>
      </c>
      <c r="E42" s="216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67"/>
      <c r="G42" s="2167"/>
      <c r="H42" s="2167"/>
      <c r="I42" s="2167"/>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5"/>
      <c r="G14" s="2295"/>
      <c r="H14" s="2295"/>
      <c r="I14" s="2295"/>
      <c r="J14" s="2295"/>
      <c r="K14" s="2295"/>
      <c r="L14" s="2295"/>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0" t="str">
        <f>IF(TITLE_NUMBER_PR_CHANGE="",IF(TITLE_NUMBER_PR="","",TITLE_NUMBER_PR),TITLE_NUMBER_PR_CHANGE)</f>
        <v/>
      </c>
      <c r="H17" s="2140"/>
      <c r="I17" s="2140"/>
      <c r="J17" s="2140"/>
      <c r="K17" s="2140"/>
      <c r="L17" s="2140"/>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59" t="s">
        <v>73</v>
      </c>
      <c r="F20" s="2120" t="s">
        <v>104</v>
      </c>
      <c r="G20" s="2120" t="s">
        <v>105</v>
      </c>
      <c r="H20" s="2269" t="s">
        <v>1025</v>
      </c>
      <c r="I20" s="2270"/>
      <c r="J20" s="2271"/>
      <c r="K20" s="2120" t="s">
        <v>271</v>
      </c>
      <c r="L20" s="2120" t="s">
        <v>360</v>
      </c>
      <c r="M20" s="2290"/>
    </row>
    <row r="21" spans="1:16" ht="21" customHeight="1">
      <c r="D21" s="304"/>
      <c r="E21" s="2161"/>
      <c r="F21" s="2121"/>
      <c r="G21" s="2121"/>
      <c r="H21" s="2115" t="s">
        <v>1026</v>
      </c>
      <c r="I21" s="2117"/>
      <c r="J21" s="39" t="s">
        <v>1027</v>
      </c>
      <c r="K21" s="2121"/>
      <c r="L21" s="2121"/>
      <c r="M21" s="2290"/>
    </row>
    <row r="22" spans="1:16" ht="12" customHeight="1">
      <c r="D22" s="304"/>
      <c r="E22" s="199"/>
      <c r="F22" s="199"/>
      <c r="G22" s="199"/>
      <c r="H22" s="2297"/>
      <c r="I22" s="2297"/>
      <c r="J22" s="199"/>
      <c r="K22" s="199"/>
      <c r="L22" s="199"/>
      <c r="M22" s="199"/>
    </row>
    <row r="23" spans="1:16" ht="18.75" customHeight="1">
      <c r="A23" s="1693"/>
      <c r="B23" s="1693"/>
      <c r="D23" s="304"/>
      <c r="E23" s="1779" t="s">
        <v>91</v>
      </c>
      <c r="F23" s="2298" t="str">
        <f>"Предлагаемый метод регулирования"&amp;IF(TEMPLATE_SPHERE="HEAT"," в сфере "&amp;TEMPLATE_SPHERE_RUS,"")</f>
        <v>Предлагаемый метод регулирования</v>
      </c>
      <c r="G23" s="2298"/>
      <c r="H23" s="2291"/>
      <c r="I23" s="2291"/>
      <c r="J23" s="2291"/>
      <c r="K23" s="2298" t="s">
        <v>274</v>
      </c>
      <c r="L23" s="2291"/>
      <c r="M23" s="1682"/>
      <c r="N23" s="259"/>
    </row>
    <row r="24" spans="1:16" ht="60.75" hidden="1" customHeight="1">
      <c r="A24" s="1693" t="s">
        <v>137</v>
      </c>
      <c r="B24" s="1693" t="s">
        <v>138</v>
      </c>
      <c r="D24" s="2296"/>
      <c r="E24" s="2100"/>
      <c r="F24" s="22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6"/>
      <c r="E25" s="2100"/>
      <c r="F25" s="2299"/>
      <c r="G25" s="2264"/>
      <c r="H25" s="1412"/>
      <c r="I25" s="571" t="s">
        <v>1023</v>
      </c>
      <c r="J25" s="495"/>
      <c r="K25" s="1412"/>
      <c r="L25" s="135"/>
      <c r="M25" s="2069"/>
      <c r="N25" s="259"/>
      <c r="O25" s="1538"/>
      <c r="P25" s="1538"/>
    </row>
    <row r="26" spans="1:16" ht="0.75" hidden="1" customHeight="1">
      <c r="A26" s="1693"/>
      <c r="B26" s="1693"/>
      <c r="C26" s="296" t="s">
        <v>1028</v>
      </c>
      <c r="D26" s="2296"/>
      <c r="E26" s="2100"/>
      <c r="F26" s="2235"/>
      <c r="G26" s="333"/>
      <c r="H26" s="1412"/>
      <c r="I26" s="328"/>
      <c r="J26" s="273"/>
      <c r="K26" s="1412"/>
      <c r="L26" s="122"/>
      <c r="M26" s="2069"/>
      <c r="N26" s="259"/>
    </row>
    <row r="27" spans="1:16" s="1859" customFormat="1" ht="45" hidden="1" customHeight="1">
      <c r="A27" s="1693" t="s">
        <v>143</v>
      </c>
      <c r="B27" s="1693" t="s">
        <v>144</v>
      </c>
      <c r="C27" s="296"/>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9"/>
      <c r="N27" s="259"/>
      <c r="O27" s="1538"/>
      <c r="P27" s="1538"/>
    </row>
    <row r="28" spans="1:16" s="1859" customFormat="1" ht="18.75" hidden="1" customHeight="1">
      <c r="A28" s="1693"/>
      <c r="B28" s="1693"/>
      <c r="C28" s="296" t="s">
        <v>1022</v>
      </c>
      <c r="D28" s="2292"/>
      <c r="E28" s="2293"/>
      <c r="F28" s="2294"/>
      <c r="G28" s="2264"/>
      <c r="H28" s="1412"/>
      <c r="I28" s="571" t="s">
        <v>1023</v>
      </c>
      <c r="J28" s="495"/>
      <c r="K28" s="1412"/>
      <c r="L28" s="135"/>
      <c r="M28" s="2069"/>
      <c r="N28" s="259"/>
      <c r="O28" s="1538"/>
      <c r="P28" s="1538"/>
    </row>
    <row r="29" spans="1:16" s="1859" customFormat="1" ht="0.75" hidden="1" customHeight="1">
      <c r="A29" s="1693"/>
      <c r="B29" s="1693"/>
      <c r="C29" s="296" t="s">
        <v>1028</v>
      </c>
      <c r="D29" s="2292"/>
      <c r="E29" s="2100"/>
      <c r="F29" s="2235"/>
      <c r="G29" s="333"/>
      <c r="H29" s="1412"/>
      <c r="I29" s="571"/>
      <c r="J29" s="495"/>
      <c r="K29" s="1412"/>
      <c r="L29" s="135"/>
      <c r="M29" s="2069"/>
      <c r="N29" s="259"/>
      <c r="O29" s="1538"/>
      <c r="P29" s="1538"/>
    </row>
    <row r="30" spans="1:16" s="1859" customFormat="1" ht="45" hidden="1" customHeight="1">
      <c r="A30" s="1693" t="s">
        <v>149</v>
      </c>
      <c r="B30" s="1693" t="s">
        <v>150</v>
      </c>
      <c r="C30" s="296"/>
      <c r="D30" s="2292"/>
      <c r="E30" s="2100"/>
      <c r="F30" s="22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9"/>
      <c r="N30" s="259"/>
      <c r="O30" s="1538"/>
      <c r="P30" s="1538"/>
    </row>
    <row r="31" spans="1:16" s="1859" customFormat="1" ht="18.75" hidden="1" customHeight="1">
      <c r="A31" s="1693"/>
      <c r="B31" s="1693"/>
      <c r="C31" s="296" t="s">
        <v>1022</v>
      </c>
      <c r="D31" s="2292"/>
      <c r="E31" s="2100"/>
      <c r="F31" s="2235"/>
      <c r="G31" s="2264"/>
      <c r="H31" s="1412"/>
      <c r="I31" s="571" t="s">
        <v>1023</v>
      </c>
      <c r="J31" s="495"/>
      <c r="K31" s="1412"/>
      <c r="L31" s="135"/>
      <c r="M31" s="2069"/>
      <c r="N31" s="259"/>
      <c r="O31" s="1538"/>
      <c r="P31" s="1538"/>
    </row>
    <row r="32" spans="1:16" s="1859" customFormat="1" ht="0.75" hidden="1" customHeight="1">
      <c r="A32" s="1693"/>
      <c r="B32" s="1693"/>
      <c r="C32" s="296" t="s">
        <v>1028</v>
      </c>
      <c r="D32" s="2292"/>
      <c r="E32" s="2100"/>
      <c r="F32" s="2235"/>
      <c r="G32" s="333"/>
      <c r="H32" s="1412"/>
      <c r="I32" s="571"/>
      <c r="J32" s="495"/>
      <c r="K32" s="1412"/>
      <c r="L32" s="135"/>
      <c r="M32" s="2069"/>
      <c r="N32" s="259"/>
      <c r="O32" s="1538"/>
      <c r="P32" s="1538"/>
    </row>
    <row r="33" spans="1:16" s="1859" customFormat="1" ht="45" hidden="1" customHeight="1">
      <c r="A33" s="1693" t="s">
        <v>155</v>
      </c>
      <c r="B33" s="1693" t="s">
        <v>156</v>
      </c>
      <c r="C33" s="296"/>
      <c r="D33" s="2292"/>
      <c r="E33" s="2100"/>
      <c r="F33" s="22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9"/>
      <c r="N33" s="259"/>
      <c r="O33" s="1538"/>
      <c r="P33" s="1538"/>
    </row>
    <row r="34" spans="1:16" s="1859" customFormat="1" ht="18.75" hidden="1" customHeight="1">
      <c r="A34" s="1693"/>
      <c r="B34" s="1693"/>
      <c r="C34" s="296" t="s">
        <v>1022</v>
      </c>
      <c r="D34" s="2292"/>
      <c r="E34" s="2100"/>
      <c r="F34" s="2235"/>
      <c r="G34" s="2264"/>
      <c r="H34" s="1412"/>
      <c r="I34" s="571" t="s">
        <v>1023</v>
      </c>
      <c r="J34" s="495"/>
      <c r="K34" s="1412"/>
      <c r="L34" s="135"/>
      <c r="M34" s="2069"/>
      <c r="N34" s="259"/>
      <c r="O34" s="1538"/>
      <c r="P34" s="1538"/>
    </row>
    <row r="35" spans="1:16" s="1859" customFormat="1" ht="0.75" hidden="1" customHeight="1">
      <c r="A35" s="1693"/>
      <c r="B35" s="1693"/>
      <c r="C35" s="296" t="s">
        <v>1028</v>
      </c>
      <c r="D35" s="2292"/>
      <c r="E35" s="2100"/>
      <c r="F35" s="2235"/>
      <c r="G35" s="333"/>
      <c r="H35" s="1412"/>
      <c r="I35" s="571"/>
      <c r="J35" s="495"/>
      <c r="K35" s="1412"/>
      <c r="L35" s="135"/>
      <c r="M35" s="2069"/>
      <c r="N35" s="259"/>
      <c r="O35" s="1538"/>
      <c r="P35" s="1538"/>
    </row>
    <row r="36" spans="1:16" s="1859" customFormat="1" ht="18.75" hidden="1" customHeight="1">
      <c r="A36" s="1693" t="s">
        <v>161</v>
      </c>
      <c r="B36" s="1693" t="s">
        <v>162</v>
      </c>
      <c r="C36" s="296"/>
      <c r="D36" s="2292"/>
      <c r="E36" s="2100"/>
      <c r="F36" s="2235"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9"/>
      <c r="N36" s="259"/>
      <c r="O36" s="1538"/>
      <c r="P36" s="1538"/>
    </row>
    <row r="37" spans="1:16" s="1859" customFormat="1" ht="18.75" hidden="1" customHeight="1">
      <c r="A37" s="1693"/>
      <c r="B37" s="1693"/>
      <c r="C37" s="296" t="s">
        <v>1022</v>
      </c>
      <c r="D37" s="2292"/>
      <c r="E37" s="2100"/>
      <c r="F37" s="2235"/>
      <c r="G37" s="2264"/>
      <c r="H37" s="1412"/>
      <c r="I37" s="571" t="s">
        <v>1023</v>
      </c>
      <c r="J37" s="495"/>
      <c r="K37" s="1412"/>
      <c r="L37" s="135"/>
      <c r="M37" s="2069"/>
      <c r="N37" s="259"/>
      <c r="O37" s="1538"/>
      <c r="P37" s="1538"/>
    </row>
    <row r="38" spans="1:16" s="1859" customFormat="1" ht="0.75" hidden="1" customHeight="1">
      <c r="A38" s="1693"/>
      <c r="B38" s="1693"/>
      <c r="C38" s="296" t="s">
        <v>1028</v>
      </c>
      <c r="D38" s="2292"/>
      <c r="E38" s="2100"/>
      <c r="F38" s="2235"/>
      <c r="G38" s="333"/>
      <c r="H38" s="1412"/>
      <c r="I38" s="571"/>
      <c r="J38" s="495"/>
      <c r="K38" s="1412"/>
      <c r="L38" s="135"/>
      <c r="M38" s="2069"/>
      <c r="N38" s="259"/>
      <c r="O38" s="1538"/>
      <c r="P38" s="1538"/>
    </row>
    <row r="39" spans="1:16" s="1859" customFormat="1" ht="18.75" hidden="1" customHeight="1">
      <c r="A39" s="1693" t="s">
        <v>167</v>
      </c>
      <c r="B39" s="1693" t="s">
        <v>168</v>
      </c>
      <c r="C39" s="296"/>
      <c r="D39" s="2292"/>
      <c r="E39" s="2100"/>
      <c r="F39" s="2235"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9"/>
      <c r="N39" s="259"/>
      <c r="O39" s="1538"/>
      <c r="P39" s="1538"/>
    </row>
    <row r="40" spans="1:16" s="1859" customFormat="1" ht="18.75" hidden="1" customHeight="1">
      <c r="A40" s="1693"/>
      <c r="B40" s="1693"/>
      <c r="C40" s="296" t="s">
        <v>1022</v>
      </c>
      <c r="D40" s="2292"/>
      <c r="E40" s="2100"/>
      <c r="F40" s="2235"/>
      <c r="G40" s="2264"/>
      <c r="H40" s="1412"/>
      <c r="I40" s="571" t="s">
        <v>1023</v>
      </c>
      <c r="J40" s="495"/>
      <c r="K40" s="1412"/>
      <c r="L40" s="135"/>
      <c r="M40" s="2069"/>
      <c r="N40" s="259"/>
      <c r="O40" s="1538"/>
      <c r="P40" s="1538"/>
    </row>
    <row r="41" spans="1:16" s="1859" customFormat="1" ht="0.75" hidden="1" customHeight="1">
      <c r="A41" s="1693"/>
      <c r="B41" s="1693"/>
      <c r="C41" s="296" t="s">
        <v>1028</v>
      </c>
      <c r="D41" s="2292"/>
      <c r="E41" s="2100"/>
      <c r="F41" s="2235"/>
      <c r="G41" s="333"/>
      <c r="H41" s="1412"/>
      <c r="I41" s="571"/>
      <c r="J41" s="495"/>
      <c r="K41" s="1412"/>
      <c r="L41" s="135"/>
      <c r="M41" s="2069"/>
      <c r="N41" s="259"/>
      <c r="O41" s="1538"/>
      <c r="P41" s="1538"/>
    </row>
    <row r="42" spans="1:16" s="1859" customFormat="1" ht="18.75" hidden="1" customHeight="1">
      <c r="A42" s="1693" t="s">
        <v>173</v>
      </c>
      <c r="B42" s="1693" t="s">
        <v>174</v>
      </c>
      <c r="C42" s="296"/>
      <c r="D42" s="2292"/>
      <c r="E42" s="2100"/>
      <c r="F42" s="223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9"/>
      <c r="N42" s="259"/>
      <c r="O42" s="1538"/>
      <c r="P42" s="1538"/>
    </row>
    <row r="43" spans="1:16" s="1859" customFormat="1" ht="18.75" hidden="1" customHeight="1">
      <c r="A43" s="1693"/>
      <c r="B43" s="1693"/>
      <c r="C43" s="296" t="s">
        <v>1022</v>
      </c>
      <c r="D43" s="2292"/>
      <c r="E43" s="2100"/>
      <c r="F43" s="2235"/>
      <c r="G43" s="2264"/>
      <c r="H43" s="1412"/>
      <c r="I43" s="571" t="s">
        <v>1023</v>
      </c>
      <c r="J43" s="495"/>
      <c r="K43" s="1412"/>
      <c r="L43" s="135"/>
      <c r="M43" s="2069"/>
      <c r="N43" s="259"/>
      <c r="O43" s="1538"/>
      <c r="P43" s="1538"/>
    </row>
    <row r="44" spans="1:16" s="1859" customFormat="1" ht="0.75" hidden="1" customHeight="1">
      <c r="A44" s="1693"/>
      <c r="B44" s="1693"/>
      <c r="C44" s="296" t="s">
        <v>1028</v>
      </c>
      <c r="D44" s="2292"/>
      <c r="E44" s="2100"/>
      <c r="F44" s="2235"/>
      <c r="G44" s="333"/>
      <c r="H44" s="1412"/>
      <c r="I44" s="571"/>
      <c r="J44" s="495"/>
      <c r="K44" s="1412"/>
      <c r="L44" s="135"/>
      <c r="M44" s="2069"/>
      <c r="N44" s="259"/>
      <c r="O44" s="1538"/>
      <c r="P44" s="1538"/>
    </row>
    <row r="45" spans="1:16" s="1859" customFormat="1" ht="18.75" hidden="1" customHeight="1">
      <c r="A45" s="1693" t="s">
        <v>179</v>
      </c>
      <c r="B45" s="1693" t="s">
        <v>180</v>
      </c>
      <c r="C45" s="296"/>
      <c r="D45" s="2292"/>
      <c r="E45" s="2100"/>
      <c r="F45" s="2235"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9"/>
      <c r="N45" s="259"/>
      <c r="O45" s="1538"/>
      <c r="P45" s="1538"/>
    </row>
    <row r="46" spans="1:16" s="1859" customFormat="1" ht="18.75" hidden="1" customHeight="1">
      <c r="A46" s="1693"/>
      <c r="B46" s="1693"/>
      <c r="C46" s="296" t="s">
        <v>1022</v>
      </c>
      <c r="D46" s="2292"/>
      <c r="E46" s="2100"/>
      <c r="F46" s="2235"/>
      <c r="G46" s="2264"/>
      <c r="H46" s="1412"/>
      <c r="I46" s="571" t="s">
        <v>1023</v>
      </c>
      <c r="J46" s="495"/>
      <c r="K46" s="1412"/>
      <c r="L46" s="135"/>
      <c r="M46" s="2069"/>
      <c r="N46" s="259"/>
      <c r="O46" s="1538"/>
      <c r="P46" s="1538"/>
    </row>
    <row r="47" spans="1:16" s="1859" customFormat="1" ht="0.75" hidden="1" customHeight="1">
      <c r="A47" s="1693"/>
      <c r="B47" s="1693"/>
      <c r="C47" s="296" t="s">
        <v>1028</v>
      </c>
      <c r="D47" s="2292"/>
      <c r="E47" s="2100"/>
      <c r="F47" s="2235"/>
      <c r="G47" s="333"/>
      <c r="H47" s="1412"/>
      <c r="I47" s="571"/>
      <c r="J47" s="495"/>
      <c r="K47" s="1412"/>
      <c r="L47" s="135"/>
      <c r="M47" s="2069"/>
      <c r="N47" s="259"/>
      <c r="O47" s="1538"/>
      <c r="P47" s="1538"/>
    </row>
    <row r="48" spans="1:16" s="1859" customFormat="1" ht="18.75" hidden="1" customHeight="1">
      <c r="A48" s="1693" t="s">
        <v>193</v>
      </c>
      <c r="B48" s="1693" t="s">
        <v>194</v>
      </c>
      <c r="C48" s="296"/>
      <c r="D48" s="2292"/>
      <c r="E48" s="2100"/>
      <c r="F48" s="2235"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9"/>
      <c r="N48" s="259"/>
      <c r="O48" s="1538"/>
      <c r="P48" s="1538"/>
    </row>
    <row r="49" spans="1:16" s="1859" customFormat="1" ht="18.75" hidden="1" customHeight="1">
      <c r="A49" s="1693"/>
      <c r="B49" s="1693"/>
      <c r="C49" s="296" t="s">
        <v>1022</v>
      </c>
      <c r="D49" s="2292"/>
      <c r="E49" s="2100"/>
      <c r="F49" s="2235"/>
      <c r="G49" s="2264"/>
      <c r="H49" s="1412"/>
      <c r="I49" s="571" t="s">
        <v>1023</v>
      </c>
      <c r="J49" s="495"/>
      <c r="K49" s="1412"/>
      <c r="L49" s="135"/>
      <c r="M49" s="2069"/>
      <c r="N49" s="259"/>
      <c r="O49" s="1538"/>
      <c r="P49" s="1538"/>
    </row>
    <row r="50" spans="1:16" s="1859" customFormat="1" ht="0.75" hidden="1" customHeight="1">
      <c r="A50" s="1693"/>
      <c r="B50" s="1693"/>
      <c r="C50" s="296" t="s">
        <v>1028</v>
      </c>
      <c r="D50" s="2292"/>
      <c r="E50" s="2100"/>
      <c r="F50" s="2235"/>
      <c r="G50" s="333"/>
      <c r="H50" s="1412"/>
      <c r="I50" s="571"/>
      <c r="J50" s="495"/>
      <c r="K50" s="1412"/>
      <c r="L50" s="135"/>
      <c r="M50" s="2069"/>
      <c r="N50" s="259"/>
      <c r="O50" s="1538"/>
      <c r="P50" s="1538"/>
    </row>
    <row r="51" spans="1:16" s="1859" customFormat="1" ht="18.75" hidden="1" customHeight="1">
      <c r="A51" s="1693" t="s">
        <v>198</v>
      </c>
      <c r="B51" s="1693" t="s">
        <v>199</v>
      </c>
      <c r="C51" s="296"/>
      <c r="D51" s="2292"/>
      <c r="E51" s="2100"/>
      <c r="F51" s="2235"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9"/>
      <c r="N51" s="259"/>
      <c r="O51" s="1538"/>
      <c r="P51" s="1538"/>
    </row>
    <row r="52" spans="1:16" s="1859" customFormat="1" ht="18.75" hidden="1" customHeight="1">
      <c r="A52" s="1693"/>
      <c r="B52" s="1693"/>
      <c r="C52" s="296" t="s">
        <v>1022</v>
      </c>
      <c r="D52" s="2292"/>
      <c r="E52" s="2100"/>
      <c r="F52" s="2235"/>
      <c r="G52" s="2264"/>
      <c r="H52" s="1412"/>
      <c r="I52" s="571" t="s">
        <v>1023</v>
      </c>
      <c r="J52" s="495"/>
      <c r="K52" s="1412"/>
      <c r="L52" s="135"/>
      <c r="M52" s="2069"/>
      <c r="N52" s="259"/>
      <c r="O52" s="1538"/>
      <c r="P52" s="1538"/>
    </row>
    <row r="53" spans="1:16" s="1859" customFormat="1" ht="0.75" hidden="1" customHeight="1">
      <c r="A53" s="1693"/>
      <c r="B53" s="1693"/>
      <c r="C53" s="296" t="s">
        <v>1028</v>
      </c>
      <c r="D53" s="2292"/>
      <c r="E53" s="2100"/>
      <c r="F53" s="2235"/>
      <c r="G53" s="333"/>
      <c r="H53" s="1412"/>
      <c r="I53" s="571"/>
      <c r="J53" s="495"/>
      <c r="K53" s="1412"/>
      <c r="L53" s="135"/>
      <c r="M53" s="2069"/>
      <c r="N53" s="259"/>
      <c r="O53" s="1538"/>
      <c r="P53" s="1538"/>
    </row>
    <row r="54" spans="1:16" s="1859" customFormat="1" ht="18.75" hidden="1" customHeight="1">
      <c r="A54" s="1693" t="s">
        <v>203</v>
      </c>
      <c r="B54" s="1693" t="s">
        <v>204</v>
      </c>
      <c r="C54" s="296"/>
      <c r="D54" s="2292"/>
      <c r="E54" s="2100"/>
      <c r="F54" s="2235"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9"/>
      <c r="N54" s="259"/>
      <c r="O54" s="1538"/>
      <c r="P54" s="1538"/>
    </row>
    <row r="55" spans="1:16" s="1859" customFormat="1" ht="18.75" hidden="1" customHeight="1">
      <c r="A55" s="1693"/>
      <c r="B55" s="1693"/>
      <c r="C55" s="296" t="s">
        <v>1022</v>
      </c>
      <c r="D55" s="2292"/>
      <c r="E55" s="2100"/>
      <c r="F55" s="2235"/>
      <c r="G55" s="2264"/>
      <c r="H55" s="1412"/>
      <c r="I55" s="571" t="s">
        <v>1023</v>
      </c>
      <c r="J55" s="495"/>
      <c r="K55" s="1412"/>
      <c r="L55" s="135"/>
      <c r="M55" s="2069"/>
      <c r="N55" s="259"/>
      <c r="O55" s="1538"/>
      <c r="P55" s="1538"/>
    </row>
    <row r="56" spans="1:16" s="1859" customFormat="1" ht="0.75" hidden="1" customHeight="1">
      <c r="A56" s="1693"/>
      <c r="B56" s="1693"/>
      <c r="C56" s="296" t="s">
        <v>1028</v>
      </c>
      <c r="D56" s="2292"/>
      <c r="E56" s="2100"/>
      <c r="F56" s="2235"/>
      <c r="G56" s="333"/>
      <c r="H56" s="1412"/>
      <c r="I56" s="571"/>
      <c r="J56" s="495"/>
      <c r="K56" s="1412"/>
      <c r="L56" s="135"/>
      <c r="M56" s="2069"/>
      <c r="N56" s="259"/>
      <c r="O56" s="1538"/>
      <c r="P56" s="1538"/>
    </row>
    <row r="57" spans="1:16" s="1859" customFormat="1" ht="18.75" hidden="1" customHeight="1">
      <c r="A57" s="1693" t="s">
        <v>208</v>
      </c>
      <c r="B57" s="1693" t="s">
        <v>209</v>
      </c>
      <c r="C57" s="296"/>
      <c r="D57" s="2292"/>
      <c r="E57" s="2100"/>
      <c r="F57" s="2235"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9"/>
      <c r="N57" s="259"/>
      <c r="O57" s="1538"/>
      <c r="P57" s="1538"/>
    </row>
    <row r="58" spans="1:16" s="1859" customFormat="1" ht="18.75" hidden="1" customHeight="1">
      <c r="A58" s="1693"/>
      <c r="B58" s="1693"/>
      <c r="C58" s="296" t="s">
        <v>1022</v>
      </c>
      <c r="D58" s="2292"/>
      <c r="E58" s="2100"/>
      <c r="F58" s="2235"/>
      <c r="G58" s="2264"/>
      <c r="H58" s="1412"/>
      <c r="I58" s="571" t="s">
        <v>1023</v>
      </c>
      <c r="J58" s="495"/>
      <c r="K58" s="1412"/>
      <c r="L58" s="135"/>
      <c r="M58" s="2069"/>
      <c r="N58" s="259"/>
      <c r="O58" s="1538"/>
      <c r="P58" s="1538"/>
    </row>
    <row r="59" spans="1:16" s="1859" customFormat="1" ht="0.75" hidden="1" customHeight="1">
      <c r="A59" s="1693"/>
      <c r="B59" s="1693"/>
      <c r="C59" s="296" t="s">
        <v>1028</v>
      </c>
      <c r="D59" s="2292"/>
      <c r="E59" s="2100"/>
      <c r="F59" s="2235"/>
      <c r="G59" s="333"/>
      <c r="H59" s="1412"/>
      <c r="I59" s="571"/>
      <c r="J59" s="495"/>
      <c r="K59" s="1412"/>
      <c r="L59" s="135"/>
      <c r="M59" s="2069"/>
      <c r="N59" s="259"/>
      <c r="O59" s="1538"/>
      <c r="P59" s="1538"/>
    </row>
    <row r="60" spans="1:16" s="1859" customFormat="1" ht="18.75" hidden="1" customHeight="1">
      <c r="A60" s="1693" t="s">
        <v>213</v>
      </c>
      <c r="B60" s="1693" t="s">
        <v>214</v>
      </c>
      <c r="C60" s="296"/>
      <c r="D60" s="2292"/>
      <c r="E60" s="2100"/>
      <c r="F60" s="223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9"/>
      <c r="N60" s="259"/>
      <c r="O60" s="1538"/>
      <c r="P60" s="1538"/>
    </row>
    <row r="61" spans="1:16" s="1859" customFormat="1" ht="18.75" hidden="1" customHeight="1">
      <c r="A61" s="1693"/>
      <c r="B61" s="1693"/>
      <c r="C61" s="296" t="s">
        <v>1022</v>
      </c>
      <c r="D61" s="2292"/>
      <c r="E61" s="2100"/>
      <c r="F61" s="2235"/>
      <c r="G61" s="2264"/>
      <c r="H61" s="1412"/>
      <c r="I61" s="571" t="s">
        <v>1023</v>
      </c>
      <c r="J61" s="495"/>
      <c r="K61" s="1412"/>
      <c r="L61" s="135"/>
      <c r="M61" s="2069"/>
      <c r="N61" s="259"/>
      <c r="O61" s="1538"/>
      <c r="P61" s="1538"/>
    </row>
    <row r="62" spans="1:16" s="1859" customFormat="1" ht="0.75" hidden="1" customHeight="1">
      <c r="A62" s="1693"/>
      <c r="B62" s="1693"/>
      <c r="C62" s="296" t="s">
        <v>1028</v>
      </c>
      <c r="D62" s="2292"/>
      <c r="E62" s="2100"/>
      <c r="F62" s="2235"/>
      <c r="G62" s="333"/>
      <c r="H62" s="1412"/>
      <c r="I62" s="571"/>
      <c r="J62" s="495"/>
      <c r="K62" s="1412"/>
      <c r="L62" s="135"/>
      <c r="M62" s="2069"/>
      <c r="N62" s="259"/>
      <c r="O62" s="1538"/>
      <c r="P62" s="1538"/>
    </row>
    <row r="63" spans="1:16" s="1859" customFormat="1" ht="18.75" hidden="1" customHeight="1">
      <c r="A63" s="1693" t="s">
        <v>218</v>
      </c>
      <c r="B63" s="1693" t="s">
        <v>219</v>
      </c>
      <c r="C63" s="296"/>
      <c r="D63" s="2292"/>
      <c r="E63" s="2100"/>
      <c r="F63" s="2235"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9"/>
      <c r="N63" s="259"/>
      <c r="O63" s="1538"/>
      <c r="P63" s="1538"/>
    </row>
    <row r="64" spans="1:16" s="1859" customFormat="1" ht="18.75" hidden="1" customHeight="1">
      <c r="A64" s="1693"/>
      <c r="B64" s="1693"/>
      <c r="C64" s="296" t="s">
        <v>1022</v>
      </c>
      <c r="D64" s="2292"/>
      <c r="E64" s="2100"/>
      <c r="F64" s="2235"/>
      <c r="G64" s="2264"/>
      <c r="H64" s="1412"/>
      <c r="I64" s="571" t="s">
        <v>1023</v>
      </c>
      <c r="J64" s="495"/>
      <c r="K64" s="1412"/>
      <c r="L64" s="135"/>
      <c r="M64" s="2069"/>
      <c r="N64" s="259"/>
      <c r="O64" s="1538"/>
      <c r="P64" s="1538"/>
    </row>
    <row r="65" spans="1:16" s="1859" customFormat="1" ht="0.75" hidden="1" customHeight="1">
      <c r="A65" s="1693"/>
      <c r="B65" s="1693"/>
      <c r="C65" s="296" t="s">
        <v>1028</v>
      </c>
      <c r="D65" s="2292"/>
      <c r="E65" s="2100"/>
      <c r="F65" s="2235"/>
      <c r="G65" s="333"/>
      <c r="H65" s="1412"/>
      <c r="I65" s="571"/>
      <c r="J65" s="495"/>
      <c r="K65" s="1412"/>
      <c r="L65" s="135"/>
      <c r="M65" s="2069"/>
      <c r="N65" s="259"/>
      <c r="O65" s="1538"/>
      <c r="P65" s="1538"/>
    </row>
    <row r="66" spans="1:16" s="1859" customFormat="1" ht="18.75" hidden="1" customHeight="1">
      <c r="A66" s="1693" t="s">
        <v>223</v>
      </c>
      <c r="B66" s="1693" t="s">
        <v>224</v>
      </c>
      <c r="C66" s="296"/>
      <c r="D66" s="2292"/>
      <c r="E66" s="2100"/>
      <c r="F66" s="2235"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9"/>
      <c r="N66" s="259"/>
      <c r="O66" s="1538"/>
      <c r="P66" s="1538"/>
    </row>
    <row r="67" spans="1:16" s="1859" customFormat="1" ht="18.75" hidden="1" customHeight="1">
      <c r="A67" s="1693"/>
      <c r="B67" s="1693"/>
      <c r="C67" s="296" t="s">
        <v>1022</v>
      </c>
      <c r="D67" s="2292"/>
      <c r="E67" s="2100"/>
      <c r="F67" s="2235"/>
      <c r="G67" s="2264"/>
      <c r="H67" s="1412"/>
      <c r="I67" s="571" t="s">
        <v>1023</v>
      </c>
      <c r="J67" s="495"/>
      <c r="K67" s="1412"/>
      <c r="L67" s="135"/>
      <c r="M67" s="2069"/>
      <c r="N67" s="259"/>
      <c r="O67" s="1538"/>
      <c r="P67" s="1538"/>
    </row>
    <row r="68" spans="1:16" s="1859" customFormat="1" ht="0.75" hidden="1" customHeight="1">
      <c r="A68" s="1693"/>
      <c r="B68" s="1693"/>
      <c r="C68" s="296" t="s">
        <v>1028</v>
      </c>
      <c r="D68" s="2292"/>
      <c r="E68" s="2100"/>
      <c r="F68" s="2235"/>
      <c r="G68" s="333"/>
      <c r="H68" s="1412"/>
      <c r="I68" s="571"/>
      <c r="J68" s="495"/>
      <c r="K68" s="1412"/>
      <c r="L68" s="135"/>
      <c r="M68" s="2069"/>
      <c r="N68" s="259"/>
      <c r="O68" s="1538"/>
      <c r="P68" s="1538"/>
    </row>
    <row r="69" spans="1:16" s="1859" customFormat="1" ht="18.75" hidden="1" customHeight="1">
      <c r="A69" s="1693" t="s">
        <v>228</v>
      </c>
      <c r="B69" s="1693" t="s">
        <v>229</v>
      </c>
      <c r="C69" s="296"/>
      <c r="D69" s="2292"/>
      <c r="E69" s="2100"/>
      <c r="F69" s="2235"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9"/>
      <c r="N69" s="259"/>
      <c r="O69" s="1538"/>
      <c r="P69" s="1538"/>
    </row>
    <row r="70" spans="1:16" s="1859" customFormat="1" ht="18.75" hidden="1" customHeight="1">
      <c r="A70" s="1693"/>
      <c r="B70" s="1693"/>
      <c r="C70" s="296" t="s">
        <v>1022</v>
      </c>
      <c r="D70" s="2292"/>
      <c r="E70" s="2100"/>
      <c r="F70" s="2235"/>
      <c r="G70" s="2264"/>
      <c r="H70" s="1412"/>
      <c r="I70" s="571" t="s">
        <v>1023</v>
      </c>
      <c r="J70" s="495"/>
      <c r="K70" s="1412"/>
      <c r="L70" s="135"/>
      <c r="M70" s="2069"/>
      <c r="N70" s="259"/>
      <c r="O70" s="1538"/>
      <c r="P70" s="1538"/>
    </row>
    <row r="71" spans="1:16" s="1859" customFormat="1" ht="0.75" hidden="1" customHeight="1">
      <c r="A71" s="1693"/>
      <c r="B71" s="1693"/>
      <c r="C71" s="296" t="s">
        <v>1028</v>
      </c>
      <c r="D71" s="2292"/>
      <c r="E71" s="2100"/>
      <c r="F71" s="2235"/>
      <c r="G71" s="333"/>
      <c r="H71" s="1412"/>
      <c r="I71" s="571"/>
      <c r="J71" s="495"/>
      <c r="K71" s="1412"/>
      <c r="L71" s="135"/>
      <c r="M71" s="2069"/>
      <c r="N71" s="259"/>
      <c r="O71" s="1538"/>
      <c r="P71" s="1538"/>
    </row>
    <row r="72" spans="1:16" s="1859" customFormat="1" ht="18.75" hidden="1" customHeight="1">
      <c r="A72" s="1693" t="s">
        <v>233</v>
      </c>
      <c r="B72" s="1693" t="s">
        <v>234</v>
      </c>
      <c r="C72" s="296"/>
      <c r="D72" s="2292"/>
      <c r="E72" s="2100"/>
      <c r="F72" s="2235"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9"/>
      <c r="N72" s="259"/>
      <c r="O72" s="1538"/>
      <c r="P72" s="1538"/>
    </row>
    <row r="73" spans="1:16" s="1859" customFormat="1" ht="18.75" hidden="1" customHeight="1">
      <c r="A73" s="1693"/>
      <c r="B73" s="1693"/>
      <c r="C73" s="296" t="s">
        <v>1022</v>
      </c>
      <c r="D73" s="2292"/>
      <c r="E73" s="2100"/>
      <c r="F73" s="2235"/>
      <c r="G73" s="2264"/>
      <c r="H73" s="1412"/>
      <c r="I73" s="571" t="s">
        <v>1023</v>
      </c>
      <c r="J73" s="495"/>
      <c r="K73" s="1412"/>
      <c r="L73" s="135"/>
      <c r="M73" s="2069"/>
      <c r="N73" s="259"/>
      <c r="O73" s="1538"/>
      <c r="P73" s="1538"/>
    </row>
    <row r="74" spans="1:16" s="1859" customFormat="1" ht="0.75" hidden="1" customHeight="1">
      <c r="A74" s="1693"/>
      <c r="B74" s="1693"/>
      <c r="C74" s="296" t="s">
        <v>1028</v>
      </c>
      <c r="D74" s="2292"/>
      <c r="E74" s="2100"/>
      <c r="F74" s="2235"/>
      <c r="G74" s="333"/>
      <c r="H74" s="1412"/>
      <c r="I74" s="571"/>
      <c r="J74" s="495"/>
      <c r="K74" s="1412"/>
      <c r="L74" s="135"/>
      <c r="M74" s="2069"/>
      <c r="N74" s="259"/>
      <c r="O74" s="1538"/>
      <c r="P74" s="1538"/>
    </row>
    <row r="75" spans="1:16" s="1859" customFormat="1" ht="18.75" hidden="1" customHeight="1">
      <c r="A75" s="1693" t="s">
        <v>238</v>
      </c>
      <c r="B75" s="1693" t="s">
        <v>239</v>
      </c>
      <c r="C75" s="296"/>
      <c r="D75" s="2292"/>
      <c r="E75" s="2100"/>
      <c r="F75" s="2235"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9"/>
      <c r="N75" s="259"/>
      <c r="O75" s="1538"/>
      <c r="P75" s="1538"/>
    </row>
    <row r="76" spans="1:16" s="1859" customFormat="1" ht="18.75" hidden="1" customHeight="1">
      <c r="A76" s="1693"/>
      <c r="B76" s="1693"/>
      <c r="C76" s="296" t="s">
        <v>1022</v>
      </c>
      <c r="D76" s="2292"/>
      <c r="E76" s="2100"/>
      <c r="F76" s="2235"/>
      <c r="G76" s="2264"/>
      <c r="H76" s="1412"/>
      <c r="I76" s="571" t="s">
        <v>1023</v>
      </c>
      <c r="J76" s="495"/>
      <c r="K76" s="1412"/>
      <c r="L76" s="135"/>
      <c r="M76" s="2069"/>
      <c r="N76" s="259"/>
      <c r="O76" s="1538"/>
      <c r="P76" s="1538"/>
    </row>
    <row r="77" spans="1:16" s="1859" customFormat="1" ht="0.75" hidden="1" customHeight="1">
      <c r="A77" s="1693"/>
      <c r="B77" s="1693"/>
      <c r="C77" s="296" t="s">
        <v>1028</v>
      </c>
      <c r="D77" s="2292"/>
      <c r="E77" s="2100"/>
      <c r="F77" s="2235"/>
      <c r="G77" s="333"/>
      <c r="H77" s="1412"/>
      <c r="I77" s="571"/>
      <c r="J77" s="495"/>
      <c r="K77" s="1412"/>
      <c r="L77" s="135"/>
      <c r="M77" s="2069"/>
      <c r="N77" s="259"/>
      <c r="O77" s="1538"/>
      <c r="P77" s="1538"/>
    </row>
    <row r="78" spans="1:16" s="1859" customFormat="1" ht="18.75" hidden="1" customHeight="1">
      <c r="A78" s="1693" t="s">
        <v>243</v>
      </c>
      <c r="B78" s="1693" t="s">
        <v>244</v>
      </c>
      <c r="C78" s="296"/>
      <c r="D78" s="2292"/>
      <c r="E78" s="2100"/>
      <c r="F78" s="2235"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9"/>
      <c r="N78" s="259"/>
      <c r="O78" s="1538"/>
      <c r="P78" s="1538"/>
    </row>
    <row r="79" spans="1:16" s="1859" customFormat="1" ht="18.75" hidden="1" customHeight="1">
      <c r="A79" s="1693"/>
      <c r="B79" s="1693"/>
      <c r="C79" s="296" t="s">
        <v>1022</v>
      </c>
      <c r="D79" s="2292"/>
      <c r="E79" s="2100"/>
      <c r="F79" s="2235"/>
      <c r="G79" s="2264"/>
      <c r="H79" s="1412"/>
      <c r="I79" s="571" t="s">
        <v>1023</v>
      </c>
      <c r="J79" s="495"/>
      <c r="K79" s="1412"/>
      <c r="L79" s="135"/>
      <c r="M79" s="2069"/>
      <c r="N79" s="259"/>
      <c r="O79" s="1538"/>
      <c r="P79" s="1538"/>
    </row>
    <row r="80" spans="1:16" s="1859" customFormat="1" ht="0.75" customHeight="1">
      <c r="A80" s="1693"/>
      <c r="B80" s="1693"/>
      <c r="C80" s="296" t="s">
        <v>1028</v>
      </c>
      <c r="D80" s="2292"/>
      <c r="E80" s="2100"/>
      <c r="F80" s="2235"/>
      <c r="G80" s="333"/>
      <c r="H80" s="1412"/>
      <c r="I80" s="571"/>
      <c r="J80" s="495"/>
      <c r="K80" s="1412"/>
      <c r="L80" s="135"/>
      <c r="M80" s="2069"/>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5" t="s">
        <v>274</v>
      </c>
      <c r="I82" s="2117"/>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2"/>
      <c r="E84" s="2100"/>
      <c r="F84" s="223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2"/>
      <c r="E85" s="2100"/>
      <c r="F85" s="2235"/>
      <c r="G85" s="2264"/>
      <c r="H85" s="1412"/>
      <c r="I85" s="571" t="s">
        <v>1023</v>
      </c>
      <c r="J85" s="495"/>
      <c r="K85" s="1412"/>
      <c r="L85" s="135"/>
      <c r="M85" s="2069"/>
      <c r="N85" s="259"/>
      <c r="O85" s="1538"/>
      <c r="P85" s="1538"/>
    </row>
    <row r="86" spans="1:16" s="1859" customFormat="1" ht="0.75" hidden="1" customHeight="1">
      <c r="A86" s="1693"/>
      <c r="B86" s="1693"/>
      <c r="C86" s="296" t="s">
        <v>1031</v>
      </c>
      <c r="D86" s="2292"/>
      <c r="E86" s="2100"/>
      <c r="F86" s="2235"/>
      <c r="G86" s="333"/>
      <c r="H86" s="1412"/>
      <c r="I86" s="571"/>
      <c r="J86" s="495"/>
      <c r="K86" s="1412"/>
      <c r="L86" s="135"/>
      <c r="M86" s="2069"/>
      <c r="N86" s="259"/>
      <c r="O86" s="1538"/>
      <c r="P86" s="1538"/>
    </row>
    <row r="87" spans="1:16" s="1859" customFormat="1" ht="45" hidden="1" customHeight="1">
      <c r="A87" s="1693" t="s">
        <v>143</v>
      </c>
      <c r="B87" s="1693" t="s">
        <v>144</v>
      </c>
      <c r="C87" s="296"/>
      <c r="D87" s="2292"/>
      <c r="E87" s="2100"/>
      <c r="F87" s="223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70"/>
      <c r="N87" s="259"/>
      <c r="O87" s="1538"/>
      <c r="P87" s="1538"/>
    </row>
    <row r="88" spans="1:16" s="1859" customFormat="1" ht="18.75" hidden="1" customHeight="1">
      <c r="A88" s="1693"/>
      <c r="B88" s="1693"/>
      <c r="C88" s="296" t="s">
        <v>1024</v>
      </c>
      <c r="D88" s="2292"/>
      <c r="E88" s="2100"/>
      <c r="F88" s="2235"/>
      <c r="G88" s="2264"/>
      <c r="H88" s="1412"/>
      <c r="I88" s="571" t="s">
        <v>1023</v>
      </c>
      <c r="J88" s="495"/>
      <c r="K88" s="1412"/>
      <c r="L88" s="135"/>
      <c r="M88" s="1774"/>
      <c r="N88" s="259"/>
      <c r="O88" s="1538"/>
      <c r="P88" s="1538"/>
    </row>
    <row r="89" spans="1:16" s="1859" customFormat="1" ht="0.75" hidden="1" customHeight="1">
      <c r="A89" s="1693"/>
      <c r="B89" s="1693"/>
      <c r="C89" s="296" t="s">
        <v>1031</v>
      </c>
      <c r="D89" s="2292"/>
      <c r="E89" s="2100"/>
      <c r="F89" s="2235"/>
      <c r="G89" s="333"/>
      <c r="H89" s="1412"/>
      <c r="I89" s="571"/>
      <c r="J89" s="495"/>
      <c r="K89" s="1412"/>
      <c r="L89" s="135"/>
      <c r="M89" s="266"/>
      <c r="N89" s="259"/>
      <c r="O89" s="1538"/>
      <c r="P89" s="1538"/>
    </row>
    <row r="90" spans="1:16" s="1859" customFormat="1" ht="45" hidden="1" customHeight="1">
      <c r="A90" s="1693" t="s">
        <v>149</v>
      </c>
      <c r="B90" s="1693" t="s">
        <v>150</v>
      </c>
      <c r="C90" s="296"/>
      <c r="D90" s="2292"/>
      <c r="E90" s="2100"/>
      <c r="F90" s="223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2"/>
      <c r="E91" s="2100"/>
      <c r="F91" s="2235"/>
      <c r="G91" s="2264"/>
      <c r="H91" s="1412"/>
      <c r="I91" s="571" t="s">
        <v>1023</v>
      </c>
      <c r="J91" s="495"/>
      <c r="K91" s="1412"/>
      <c r="L91" s="135"/>
      <c r="M91" s="266"/>
      <c r="N91" s="259"/>
      <c r="O91" s="1538"/>
      <c r="P91" s="1538"/>
    </row>
    <row r="92" spans="1:16" s="1859" customFormat="1" ht="0.75" hidden="1" customHeight="1">
      <c r="A92" s="1693"/>
      <c r="B92" s="1693"/>
      <c r="C92" s="296" t="s">
        <v>1031</v>
      </c>
      <c r="D92" s="2292"/>
      <c r="E92" s="2100"/>
      <c r="F92" s="2235"/>
      <c r="G92" s="333"/>
      <c r="H92" s="1412"/>
      <c r="I92" s="571"/>
      <c r="J92" s="495"/>
      <c r="K92" s="1412"/>
      <c r="L92" s="135"/>
      <c r="M92" s="266"/>
      <c r="N92" s="259"/>
      <c r="O92" s="1538"/>
      <c r="P92" s="1538"/>
    </row>
    <row r="93" spans="1:16" s="1859" customFormat="1" ht="45" hidden="1" customHeight="1">
      <c r="A93" s="1693" t="s">
        <v>155</v>
      </c>
      <c r="B93" s="1693" t="s">
        <v>156</v>
      </c>
      <c r="C93" s="296"/>
      <c r="D93" s="2292"/>
      <c r="E93" s="2100"/>
      <c r="F93" s="223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2"/>
      <c r="E94" s="2100"/>
      <c r="F94" s="2235"/>
      <c r="G94" s="2264"/>
      <c r="H94" s="1412"/>
      <c r="I94" s="571" t="s">
        <v>1023</v>
      </c>
      <c r="J94" s="495"/>
      <c r="K94" s="1412"/>
      <c r="L94" s="135"/>
      <c r="M94" s="266"/>
      <c r="N94" s="259"/>
      <c r="O94" s="1538"/>
      <c r="P94" s="1538"/>
    </row>
    <row r="95" spans="1:16" s="1859" customFormat="1" ht="0.75" hidden="1" customHeight="1">
      <c r="A95" s="1693"/>
      <c r="B95" s="1693"/>
      <c r="C95" s="296" t="s">
        <v>1031</v>
      </c>
      <c r="D95" s="2292"/>
      <c r="E95" s="2100"/>
      <c r="F95" s="2235"/>
      <c r="G95" s="333"/>
      <c r="H95" s="1412"/>
      <c r="I95" s="571"/>
      <c r="J95" s="495"/>
      <c r="K95" s="1412"/>
      <c r="L95" s="135"/>
      <c r="M95" s="266"/>
      <c r="N95" s="259"/>
      <c r="O95" s="1538"/>
      <c r="P95" s="1538"/>
    </row>
    <row r="96" spans="1:16" s="1859" customFormat="1" ht="18.75" hidden="1" customHeight="1">
      <c r="A96" s="1693" t="s">
        <v>161</v>
      </c>
      <c r="B96" s="1693" t="s">
        <v>162</v>
      </c>
      <c r="C96" s="296"/>
      <c r="D96" s="2292"/>
      <c r="E96" s="2100"/>
      <c r="F96" s="2235"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2"/>
      <c r="E97" s="2100"/>
      <c r="F97" s="2235"/>
      <c r="G97" s="2264"/>
      <c r="H97" s="1412"/>
      <c r="I97" s="571" t="s">
        <v>1023</v>
      </c>
      <c r="J97" s="495"/>
      <c r="K97" s="1412"/>
      <c r="L97" s="135"/>
      <c r="M97" s="266"/>
      <c r="N97" s="259"/>
      <c r="O97" s="1538"/>
      <c r="P97" s="1538"/>
    </row>
    <row r="98" spans="1:16" s="1859" customFormat="1" ht="0.75" hidden="1" customHeight="1">
      <c r="A98" s="1693"/>
      <c r="B98" s="1693"/>
      <c r="C98" s="296" t="s">
        <v>1031</v>
      </c>
      <c r="D98" s="2292"/>
      <c r="E98" s="2100"/>
      <c r="F98" s="2235"/>
      <c r="G98" s="333"/>
      <c r="H98" s="1412"/>
      <c r="I98" s="571"/>
      <c r="J98" s="495"/>
      <c r="K98" s="1412"/>
      <c r="L98" s="135"/>
      <c r="M98" s="266"/>
      <c r="N98" s="259"/>
      <c r="O98" s="1538"/>
      <c r="P98" s="1538"/>
    </row>
    <row r="99" spans="1:16" s="1859" customFormat="1" ht="18.75" hidden="1" customHeight="1">
      <c r="A99" s="1693" t="s">
        <v>167</v>
      </c>
      <c r="B99" s="1693" t="s">
        <v>168</v>
      </c>
      <c r="C99" s="296"/>
      <c r="D99" s="2292"/>
      <c r="E99" s="2100"/>
      <c r="F99" s="2235"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2"/>
      <c r="E100" s="2100"/>
      <c r="F100" s="2235"/>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2"/>
      <c r="E101" s="2100"/>
      <c r="F101" s="2235"/>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2"/>
      <c r="E102" s="2100"/>
      <c r="F102" s="223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2"/>
      <c r="E103" s="2100"/>
      <c r="F103" s="2235"/>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2"/>
      <c r="E104" s="2100"/>
      <c r="F104" s="2235"/>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2"/>
      <c r="E105" s="2100"/>
      <c r="F105" s="2235"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2"/>
      <c r="E106" s="2100"/>
      <c r="F106" s="2235"/>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2"/>
      <c r="E107" s="2100"/>
      <c r="F107" s="2235"/>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2"/>
      <c r="E108" s="2100"/>
      <c r="F108" s="2235"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2"/>
      <c r="E109" s="2100"/>
      <c r="F109" s="2235"/>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2"/>
      <c r="E110" s="2100"/>
      <c r="F110" s="2235"/>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2"/>
      <c r="E111" s="2100"/>
      <c r="F111" s="2235"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2"/>
      <c r="E112" s="2100"/>
      <c r="F112" s="2235"/>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2"/>
      <c r="E113" s="2100"/>
      <c r="F113" s="2235"/>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2"/>
      <c r="E114" s="2100"/>
      <c r="F114" s="2235"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2"/>
      <c r="E115" s="2100"/>
      <c r="F115" s="2235"/>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2"/>
      <c r="E116" s="2100"/>
      <c r="F116" s="2235"/>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2"/>
      <c r="E117" s="2100"/>
      <c r="F117" s="2235"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2"/>
      <c r="E118" s="2100"/>
      <c r="F118" s="2235"/>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2"/>
      <c r="E119" s="2100"/>
      <c r="F119" s="2235"/>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2"/>
      <c r="E120" s="2100"/>
      <c r="F120" s="223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2"/>
      <c r="E121" s="2100"/>
      <c r="F121" s="2235"/>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2"/>
      <c r="E122" s="2100"/>
      <c r="F122" s="2235"/>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2"/>
      <c r="E123" s="2100"/>
      <c r="F123" s="2235"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2"/>
      <c r="E124" s="2100"/>
      <c r="F124" s="2235"/>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2"/>
      <c r="E125" s="2100"/>
      <c r="F125" s="2235"/>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2"/>
      <c r="E126" s="2100"/>
      <c r="F126" s="2235"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2"/>
      <c r="E127" s="2100"/>
      <c r="F127" s="2235"/>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2"/>
      <c r="E128" s="2100"/>
      <c r="F128" s="2235"/>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2"/>
      <c r="E129" s="2100"/>
      <c r="F129" s="223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2"/>
      <c r="E130" s="2100"/>
      <c r="F130" s="2235"/>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2"/>
      <c r="E131" s="2100"/>
      <c r="F131" s="2235"/>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2"/>
      <c r="E132" s="2100"/>
      <c r="F132" s="2235"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2"/>
      <c r="E133" s="2100"/>
      <c r="F133" s="2235"/>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2"/>
      <c r="E134" s="2100"/>
      <c r="F134" s="2235"/>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2"/>
      <c r="E135" s="2100"/>
      <c r="F135" s="2235"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2"/>
      <c r="E136" s="2100"/>
      <c r="F136" s="2235"/>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2"/>
      <c r="E137" s="2100"/>
      <c r="F137" s="2235"/>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2"/>
      <c r="E138" s="2100"/>
      <c r="F138" s="2235"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2"/>
      <c r="E139" s="2100"/>
      <c r="F139" s="2235"/>
      <c r="G139" s="2264"/>
      <c r="H139" s="1412"/>
      <c r="I139" s="571" t="s">
        <v>1023</v>
      </c>
      <c r="J139" s="495"/>
      <c r="K139" s="1412"/>
      <c r="L139" s="135"/>
      <c r="M139" s="266"/>
      <c r="N139" s="259"/>
      <c r="O139" s="1538"/>
      <c r="P139" s="1538"/>
    </row>
    <row r="140" spans="1:16" s="1859" customFormat="1" ht="0.75" customHeight="1">
      <c r="A140" s="1693"/>
      <c r="B140" s="1693"/>
      <c r="C140" s="296" t="s">
        <v>1031</v>
      </c>
      <c r="D140" s="2292"/>
      <c r="E140" s="2100"/>
      <c r="F140" s="2235"/>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2"/>
      <c r="E142" s="2100"/>
      <c r="F142" s="223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2"/>
      <c r="E143" s="2100"/>
      <c r="F143" s="2235"/>
      <c r="G143" s="2264"/>
      <c r="H143" s="1412"/>
      <c r="I143" s="571" t="s">
        <v>1023</v>
      </c>
      <c r="J143" s="495"/>
      <c r="K143" s="1412"/>
      <c r="L143" s="135"/>
      <c r="M143" s="2069"/>
      <c r="N143" s="259"/>
      <c r="O143" s="1538"/>
      <c r="P143" s="1538"/>
    </row>
    <row r="144" spans="1:16" s="1859" customFormat="1" ht="0.75" hidden="1" customHeight="1">
      <c r="A144" s="1693"/>
      <c r="B144" s="1693"/>
      <c r="C144" s="296" t="s">
        <v>1031</v>
      </c>
      <c r="D144" s="2292"/>
      <c r="E144" s="2100"/>
      <c r="F144" s="2235"/>
      <c r="G144" s="333"/>
      <c r="H144" s="1412"/>
      <c r="I144" s="571"/>
      <c r="J144" s="495"/>
      <c r="K144" s="1412"/>
      <c r="L144" s="135"/>
      <c r="M144" s="2069"/>
      <c r="N144" s="259"/>
      <c r="O144" s="1538"/>
      <c r="P144" s="1538"/>
    </row>
    <row r="145" spans="1:16" s="1859" customFormat="1" ht="45" hidden="1" customHeight="1">
      <c r="A145" s="1693" t="s">
        <v>143</v>
      </c>
      <c r="B145" s="1693" t="s">
        <v>144</v>
      </c>
      <c r="C145" s="296"/>
      <c r="D145" s="2292"/>
      <c r="E145" s="2100"/>
      <c r="F145" s="223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70"/>
      <c r="N145" s="259"/>
      <c r="O145" s="1538"/>
      <c r="P145" s="1538"/>
    </row>
    <row r="146" spans="1:16" s="1859" customFormat="1" ht="18.75" hidden="1" customHeight="1">
      <c r="A146" s="1693"/>
      <c r="B146" s="1693"/>
      <c r="C146" s="296" t="s">
        <v>1024</v>
      </c>
      <c r="D146" s="2292"/>
      <c r="E146" s="2100"/>
      <c r="F146" s="2235"/>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2"/>
      <c r="E147" s="2100"/>
      <c r="F147" s="2235"/>
      <c r="G147" s="333"/>
      <c r="H147" s="1412"/>
      <c r="I147" s="571"/>
      <c r="J147" s="495"/>
      <c r="K147" s="1412"/>
      <c r="L147" s="135"/>
      <c r="M147" s="266"/>
      <c r="N147" s="259"/>
      <c r="O147" s="1538"/>
      <c r="P147" s="1538"/>
    </row>
    <row r="148" spans="1:16" s="1859" customFormat="1" ht="45" hidden="1" customHeight="1">
      <c r="A148" s="1693" t="s">
        <v>149</v>
      </c>
      <c r="B148" s="1693" t="s">
        <v>150</v>
      </c>
      <c r="C148" s="296"/>
      <c r="D148" s="2292"/>
      <c r="E148" s="2100"/>
      <c r="F148" s="223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2"/>
      <c r="E149" s="2100"/>
      <c r="F149" s="2235"/>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2"/>
      <c r="E150" s="2100"/>
      <c r="F150" s="2235"/>
      <c r="G150" s="333"/>
      <c r="H150" s="1412"/>
      <c r="I150" s="571"/>
      <c r="J150" s="495"/>
      <c r="K150" s="1412"/>
      <c r="L150" s="135"/>
      <c r="M150" s="266"/>
      <c r="N150" s="259"/>
      <c r="O150" s="1538"/>
      <c r="P150" s="1538"/>
    </row>
    <row r="151" spans="1:16" s="1859" customFormat="1" ht="45" hidden="1" customHeight="1">
      <c r="A151" s="1693" t="s">
        <v>155</v>
      </c>
      <c r="B151" s="1693" t="s">
        <v>156</v>
      </c>
      <c r="C151" s="296"/>
      <c r="D151" s="2292"/>
      <c r="E151" s="2100"/>
      <c r="F151" s="223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2"/>
      <c r="E152" s="2100"/>
      <c r="F152" s="2235"/>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2"/>
      <c r="E153" s="2100"/>
      <c r="F153" s="2235"/>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2"/>
      <c r="E154" s="2100"/>
      <c r="F154" s="2235"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2"/>
      <c r="E155" s="2100"/>
      <c r="F155" s="2235"/>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2"/>
      <c r="E156" s="2100"/>
      <c r="F156" s="2235"/>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2"/>
      <c r="E157" s="2100"/>
      <c r="F157" s="2235"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2"/>
      <c r="E158" s="2100"/>
      <c r="F158" s="2235"/>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2"/>
      <c r="E159" s="2100"/>
      <c r="F159" s="2235"/>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2"/>
      <c r="E160" s="2100"/>
      <c r="F160" s="223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2"/>
      <c r="E161" s="2100"/>
      <c r="F161" s="2235"/>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2"/>
      <c r="E162" s="2100"/>
      <c r="F162" s="2235"/>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2"/>
      <c r="E163" s="2100"/>
      <c r="F163" s="2235"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2"/>
      <c r="E164" s="2100"/>
      <c r="F164" s="2235"/>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2"/>
      <c r="E165" s="2100"/>
      <c r="F165" s="2235"/>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2"/>
      <c r="E166" s="2100"/>
      <c r="F166" s="2235"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2"/>
      <c r="E167" s="2100"/>
      <c r="F167" s="2235"/>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2"/>
      <c r="E168" s="2100"/>
      <c r="F168" s="2235"/>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2"/>
      <c r="E169" s="2100"/>
      <c r="F169" s="2235"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2"/>
      <c r="E170" s="2100"/>
      <c r="F170" s="2235"/>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2"/>
      <c r="E171" s="2100"/>
      <c r="F171" s="2235"/>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2"/>
      <c r="E172" s="2100"/>
      <c r="F172" s="2235"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2"/>
      <c r="E173" s="2100"/>
      <c r="F173" s="2235"/>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2"/>
      <c r="E174" s="2100"/>
      <c r="F174" s="2235"/>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2"/>
      <c r="E175" s="2100"/>
      <c r="F175" s="2235"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2"/>
      <c r="E176" s="2100"/>
      <c r="F176" s="2235"/>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2"/>
      <c r="E177" s="2100"/>
      <c r="F177" s="2235"/>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2"/>
      <c r="E178" s="2100"/>
      <c r="F178" s="223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2"/>
      <c r="E179" s="2100"/>
      <c r="F179" s="2235"/>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2"/>
      <c r="E180" s="2100"/>
      <c r="F180" s="2235"/>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2"/>
      <c r="E181" s="2100"/>
      <c r="F181" s="2235"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2"/>
      <c r="E182" s="2100"/>
      <c r="F182" s="2235"/>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2"/>
      <c r="E183" s="2100"/>
      <c r="F183" s="2235"/>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2"/>
      <c r="E184" s="2100"/>
      <c r="F184" s="2235"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2"/>
      <c r="E185" s="2100"/>
      <c r="F185" s="2235"/>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2"/>
      <c r="E186" s="2100"/>
      <c r="F186" s="2235"/>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2"/>
      <c r="E187" s="2100"/>
      <c r="F187" s="223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2"/>
      <c r="E188" s="2100"/>
      <c r="F188" s="2235"/>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2"/>
      <c r="E189" s="2100"/>
      <c r="F189" s="2235"/>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2"/>
      <c r="E190" s="2100"/>
      <c r="F190" s="2235"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2"/>
      <c r="E191" s="2100"/>
      <c r="F191" s="2235"/>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2"/>
      <c r="E192" s="2100"/>
      <c r="F192" s="2235"/>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2"/>
      <c r="E193" s="2100"/>
      <c r="F193" s="2235"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2"/>
      <c r="E194" s="2100"/>
      <c r="F194" s="2235"/>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2"/>
      <c r="E195" s="2100"/>
      <c r="F195" s="2235"/>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2"/>
      <c r="E196" s="2100"/>
      <c r="F196" s="2235"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2"/>
      <c r="E197" s="2100"/>
      <c r="F197" s="2235"/>
      <c r="G197" s="2264"/>
      <c r="H197" s="1412"/>
      <c r="I197" s="571" t="s">
        <v>1023</v>
      </c>
      <c r="J197" s="495"/>
      <c r="K197" s="1412"/>
      <c r="L197" s="135"/>
      <c r="M197" s="266"/>
      <c r="N197" s="259"/>
      <c r="O197" s="1538"/>
      <c r="P197" s="1538"/>
    </row>
    <row r="198" spans="1:16" s="1859" customFormat="1" ht="0.75" customHeight="1">
      <c r="A198" s="1693"/>
      <c r="B198" s="1693"/>
      <c r="C198" s="296" t="s">
        <v>1031</v>
      </c>
      <c r="D198" s="2292"/>
      <c r="E198" s="2100"/>
      <c r="F198" s="2235"/>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2"/>
      <c r="E200" s="2100"/>
      <c r="F200" s="223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2"/>
      <c r="E201" s="2100"/>
      <c r="F201" s="2235"/>
      <c r="G201" s="2264"/>
      <c r="H201" s="1412"/>
      <c r="I201" s="571" t="s">
        <v>1023</v>
      </c>
      <c r="J201" s="495"/>
      <c r="K201" s="1412"/>
      <c r="L201" s="135"/>
      <c r="M201" s="2069"/>
      <c r="N201" s="259"/>
      <c r="O201" s="1538"/>
      <c r="P201" s="1538"/>
    </row>
    <row r="202" spans="1:16" s="1859" customFormat="1" ht="0.75" hidden="1" customHeight="1">
      <c r="A202" s="1693"/>
      <c r="B202" s="1693"/>
      <c r="C202" s="296" t="s">
        <v>1031</v>
      </c>
      <c r="D202" s="2292"/>
      <c r="E202" s="2100"/>
      <c r="F202" s="2235"/>
      <c r="G202" s="333"/>
      <c r="H202" s="1412"/>
      <c r="I202" s="571"/>
      <c r="J202" s="495"/>
      <c r="K202" s="1412"/>
      <c r="L202" s="135"/>
      <c r="M202" s="2069"/>
      <c r="N202" s="259"/>
      <c r="O202" s="1538"/>
      <c r="P202" s="1538"/>
    </row>
    <row r="203" spans="1:16" s="1859" customFormat="1" ht="45" hidden="1" customHeight="1">
      <c r="A203" s="1693" t="s">
        <v>143</v>
      </c>
      <c r="B203" s="1693" t="s">
        <v>144</v>
      </c>
      <c r="C203" s="296"/>
      <c r="D203" s="2292"/>
      <c r="E203" s="2100"/>
      <c r="F203" s="223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70"/>
      <c r="N203" s="259"/>
      <c r="O203" s="1538"/>
      <c r="P203" s="1538"/>
    </row>
    <row r="204" spans="1:16" s="1859" customFormat="1" ht="18.75" hidden="1" customHeight="1">
      <c r="A204" s="1693"/>
      <c r="B204" s="1693"/>
      <c r="C204" s="296" t="s">
        <v>1024</v>
      </c>
      <c r="D204" s="2292"/>
      <c r="E204" s="2100"/>
      <c r="F204" s="2235"/>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2"/>
      <c r="E205" s="2100"/>
      <c r="F205" s="2235"/>
      <c r="G205" s="333"/>
      <c r="H205" s="1412"/>
      <c r="I205" s="571"/>
      <c r="J205" s="495"/>
      <c r="K205" s="1412"/>
      <c r="L205" s="135"/>
      <c r="M205" s="266"/>
      <c r="N205" s="259"/>
      <c r="O205" s="1538"/>
      <c r="P205" s="1538"/>
    </row>
    <row r="206" spans="1:16" s="1859" customFormat="1" ht="45" hidden="1" customHeight="1">
      <c r="A206" s="1693" t="s">
        <v>149</v>
      </c>
      <c r="B206" s="1693" t="s">
        <v>150</v>
      </c>
      <c r="C206" s="296"/>
      <c r="D206" s="2292"/>
      <c r="E206" s="2100"/>
      <c r="F206" s="223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2"/>
      <c r="E207" s="2100"/>
      <c r="F207" s="2235"/>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2"/>
      <c r="E208" s="2100"/>
      <c r="F208" s="2235"/>
      <c r="G208" s="333"/>
      <c r="H208" s="1412"/>
      <c r="I208" s="571"/>
      <c r="J208" s="495"/>
      <c r="K208" s="1412"/>
      <c r="L208" s="135"/>
      <c r="M208" s="266"/>
      <c r="N208" s="259"/>
      <c r="O208" s="1538"/>
      <c r="P208" s="1538"/>
    </row>
    <row r="209" spans="1:16" s="1859" customFormat="1" ht="45" hidden="1" customHeight="1">
      <c r="A209" s="1693" t="s">
        <v>155</v>
      </c>
      <c r="B209" s="1693" t="s">
        <v>156</v>
      </c>
      <c r="C209" s="296"/>
      <c r="D209" s="2292"/>
      <c r="E209" s="2100"/>
      <c r="F209" s="223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2"/>
      <c r="E210" s="2100"/>
      <c r="F210" s="2235"/>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2"/>
      <c r="E211" s="2100"/>
      <c r="F211" s="2235"/>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2"/>
      <c r="E212" s="2100"/>
      <c r="F212" s="2235"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2"/>
      <c r="E213" s="2100"/>
      <c r="F213" s="2235"/>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2"/>
      <c r="E214" s="2100"/>
      <c r="F214" s="2235"/>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2"/>
      <c r="E215" s="2100"/>
      <c r="F215" s="2235"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2"/>
      <c r="E216" s="2100"/>
      <c r="F216" s="2235"/>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2"/>
      <c r="E217" s="2100"/>
      <c r="F217" s="2235"/>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2"/>
      <c r="E218" s="2100"/>
      <c r="F218" s="223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2"/>
      <c r="E219" s="2100"/>
      <c r="F219" s="2235"/>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2"/>
      <c r="E220" s="2100"/>
      <c r="F220" s="2235"/>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2"/>
      <c r="E221" s="2100"/>
      <c r="F221" s="2235"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2"/>
      <c r="E222" s="2100"/>
      <c r="F222" s="2235"/>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2"/>
      <c r="E223" s="2100"/>
      <c r="F223" s="2235"/>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2"/>
      <c r="E224" s="2100"/>
      <c r="F224" s="2235"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2"/>
      <c r="E225" s="2100"/>
      <c r="F225" s="2235"/>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2"/>
      <c r="E226" s="2100"/>
      <c r="F226" s="2235"/>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2"/>
      <c r="E227" s="2100"/>
      <c r="F227" s="2235"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2"/>
      <c r="E228" s="2100"/>
      <c r="F228" s="2235"/>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2"/>
      <c r="E229" s="2100"/>
      <c r="F229" s="2235"/>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2"/>
      <c r="E230" s="2100"/>
      <c r="F230" s="2235"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2"/>
      <c r="E231" s="2100"/>
      <c r="F231" s="2235"/>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2"/>
      <c r="E232" s="2100"/>
      <c r="F232" s="2235"/>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2"/>
      <c r="E233" s="2100"/>
      <c r="F233" s="2235"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2"/>
      <c r="E234" s="2100"/>
      <c r="F234" s="2235"/>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2"/>
      <c r="E235" s="2100"/>
      <c r="F235" s="2235"/>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2"/>
      <c r="E236" s="2100"/>
      <c r="F236" s="223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2"/>
      <c r="E237" s="2100"/>
      <c r="F237" s="2235"/>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2"/>
      <c r="E238" s="2100"/>
      <c r="F238" s="2235"/>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2"/>
      <c r="E239" s="2100"/>
      <c r="F239" s="2235"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2"/>
      <c r="E240" s="2100"/>
      <c r="F240" s="2235"/>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2"/>
      <c r="E241" s="2100"/>
      <c r="F241" s="2235"/>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2"/>
      <c r="E242" s="2100"/>
      <c r="F242" s="2235"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2"/>
      <c r="E243" s="2100"/>
      <c r="F243" s="2235"/>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2"/>
      <c r="E244" s="2100"/>
      <c r="F244" s="2235"/>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2"/>
      <c r="E245" s="2100"/>
      <c r="F245" s="223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2"/>
      <c r="E246" s="2100"/>
      <c r="F246" s="2235"/>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2"/>
      <c r="E247" s="2100"/>
      <c r="F247" s="2235"/>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2"/>
      <c r="E248" s="2100"/>
      <c r="F248" s="2235"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2"/>
      <c r="E249" s="2100"/>
      <c r="F249" s="2235"/>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2"/>
      <c r="E250" s="2100"/>
      <c r="F250" s="2235"/>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2"/>
      <c r="E251" s="2100"/>
      <c r="F251" s="2235"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2"/>
      <c r="E252" s="2100"/>
      <c r="F252" s="2235"/>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2"/>
      <c r="E253" s="2100"/>
      <c r="F253" s="2235"/>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2"/>
      <c r="E254" s="2100"/>
      <c r="F254" s="2235"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2"/>
      <c r="E255" s="2100"/>
      <c r="F255" s="2235"/>
      <c r="G255" s="2264"/>
      <c r="H255" s="1412"/>
      <c r="I255" s="571" t="s">
        <v>1023</v>
      </c>
      <c r="J255" s="495"/>
      <c r="K255" s="1412"/>
      <c r="L255" s="135"/>
      <c r="M255" s="266"/>
      <c r="N255" s="259"/>
      <c r="O255" s="1538"/>
      <c r="P255" s="1538"/>
    </row>
    <row r="256" spans="1:16" s="1859" customFormat="1" ht="0.75" customHeight="1">
      <c r="A256" s="1693"/>
      <c r="B256" s="1693"/>
      <c r="C256" s="296" t="s">
        <v>1031</v>
      </c>
      <c r="D256" s="2292"/>
      <c r="E256" s="2100"/>
      <c r="F256" s="2235"/>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2"/>
      <c r="E258" s="2100"/>
      <c r="F258" s="223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2"/>
      <c r="E259" s="2100"/>
      <c r="F259" s="2235"/>
      <c r="G259" s="2264"/>
      <c r="H259" s="1412"/>
      <c r="I259" s="571" t="s">
        <v>1023</v>
      </c>
      <c r="J259" s="495"/>
      <c r="K259" s="1412"/>
      <c r="L259" s="135"/>
      <c r="M259" s="2069"/>
      <c r="N259" s="259"/>
      <c r="O259" s="1538"/>
      <c r="P259" s="1538"/>
    </row>
    <row r="260" spans="1:16" s="1859" customFormat="1" ht="0.75" hidden="1" customHeight="1">
      <c r="A260" s="1693"/>
      <c r="B260" s="1693"/>
      <c r="C260" s="296" t="s">
        <v>1031</v>
      </c>
      <c r="D260" s="2292"/>
      <c r="E260" s="2100"/>
      <c r="F260" s="2235"/>
      <c r="G260" s="333"/>
      <c r="H260" s="1412"/>
      <c r="I260" s="571"/>
      <c r="J260" s="495"/>
      <c r="K260" s="1412"/>
      <c r="L260" s="135"/>
      <c r="M260" s="2069"/>
      <c r="N260" s="259"/>
      <c r="O260" s="1538"/>
      <c r="P260" s="1538"/>
    </row>
    <row r="261" spans="1:16" s="1859" customFormat="1" ht="45" hidden="1" customHeight="1">
      <c r="A261" s="1693" t="s">
        <v>143</v>
      </c>
      <c r="B261" s="1693" t="s">
        <v>144</v>
      </c>
      <c r="C261" s="296"/>
      <c r="D261" s="2292"/>
      <c r="E261" s="2100"/>
      <c r="F261" s="223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70"/>
      <c r="N261" s="259"/>
      <c r="O261" s="1538"/>
      <c r="P261" s="1538"/>
    </row>
    <row r="262" spans="1:16" s="1859" customFormat="1" ht="18.75" hidden="1" customHeight="1">
      <c r="A262" s="1693"/>
      <c r="B262" s="1693"/>
      <c r="C262" s="296" t="s">
        <v>1024</v>
      </c>
      <c r="D262" s="2292"/>
      <c r="E262" s="2100"/>
      <c r="F262" s="2235"/>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2"/>
      <c r="E263" s="2100"/>
      <c r="F263" s="2235"/>
      <c r="G263" s="333"/>
      <c r="H263" s="1412"/>
      <c r="I263" s="571"/>
      <c r="J263" s="495"/>
      <c r="K263" s="1412"/>
      <c r="L263" s="135"/>
      <c r="M263" s="266"/>
      <c r="N263" s="259"/>
      <c r="O263" s="1538"/>
      <c r="P263" s="1538"/>
    </row>
    <row r="264" spans="1:16" s="1859" customFormat="1" ht="45" hidden="1" customHeight="1">
      <c r="A264" s="1693" t="s">
        <v>149</v>
      </c>
      <c r="B264" s="1693" t="s">
        <v>150</v>
      </c>
      <c r="C264" s="296"/>
      <c r="D264" s="2292"/>
      <c r="E264" s="2100"/>
      <c r="F264" s="223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2"/>
      <c r="E265" s="2100"/>
      <c r="F265" s="2235"/>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2"/>
      <c r="E266" s="2100"/>
      <c r="F266" s="2235"/>
      <c r="G266" s="333"/>
      <c r="H266" s="1412"/>
      <c r="I266" s="571"/>
      <c r="J266" s="495"/>
      <c r="K266" s="1412"/>
      <c r="L266" s="135"/>
      <c r="M266" s="266"/>
      <c r="N266" s="259"/>
      <c r="O266" s="1538"/>
      <c r="P266" s="1538"/>
    </row>
    <row r="267" spans="1:16" s="1859" customFormat="1" ht="45" hidden="1" customHeight="1">
      <c r="A267" s="1693" t="s">
        <v>155</v>
      </c>
      <c r="B267" s="1693" t="s">
        <v>156</v>
      </c>
      <c r="C267" s="296"/>
      <c r="D267" s="2292"/>
      <c r="E267" s="2100"/>
      <c r="F267" s="223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2"/>
      <c r="E268" s="2100"/>
      <c r="F268" s="2235"/>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2"/>
      <c r="E269" s="2100"/>
      <c r="F269" s="2235"/>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2"/>
      <c r="E270" s="2100"/>
      <c r="F270" s="2235"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2"/>
      <c r="E271" s="2100"/>
      <c r="F271" s="2235"/>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2"/>
      <c r="E272" s="2100"/>
      <c r="F272" s="2235"/>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2"/>
      <c r="E273" s="2100"/>
      <c r="F273" s="2235"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2"/>
      <c r="E274" s="2100"/>
      <c r="F274" s="2235"/>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2"/>
      <c r="E275" s="2100"/>
      <c r="F275" s="2235"/>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2"/>
      <c r="E276" s="2100"/>
      <c r="F276" s="223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2"/>
      <c r="E277" s="2100"/>
      <c r="F277" s="2235"/>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2"/>
      <c r="E278" s="2100"/>
      <c r="F278" s="2235"/>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2"/>
      <c r="E279" s="2100"/>
      <c r="F279" s="2235"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2"/>
      <c r="E280" s="2100"/>
      <c r="F280" s="2235"/>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2"/>
      <c r="E281" s="2100"/>
      <c r="F281" s="2235"/>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2"/>
      <c r="E282" s="2100"/>
      <c r="F282" s="2235"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2"/>
      <c r="E283" s="2100"/>
      <c r="F283" s="2235"/>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2"/>
      <c r="E284" s="2100"/>
      <c r="F284" s="2235"/>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2"/>
      <c r="E285" s="2100"/>
      <c r="F285" s="2235"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2"/>
      <c r="E286" s="2100"/>
      <c r="F286" s="2235"/>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2"/>
      <c r="E287" s="2100"/>
      <c r="F287" s="2235"/>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2"/>
      <c r="E288" s="2100"/>
      <c r="F288" s="2235"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2"/>
      <c r="E289" s="2100"/>
      <c r="F289" s="2235"/>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2"/>
      <c r="E290" s="2100"/>
      <c r="F290" s="2235"/>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2"/>
      <c r="E291" s="2100"/>
      <c r="F291" s="2235"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2"/>
      <c r="E292" s="2100"/>
      <c r="F292" s="2235"/>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2"/>
      <c r="E293" s="2100"/>
      <c r="F293" s="2235"/>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2"/>
      <c r="E294" s="2100"/>
      <c r="F294" s="223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2"/>
      <c r="E295" s="2100"/>
      <c r="F295" s="2235"/>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2"/>
      <c r="E296" s="2100"/>
      <c r="F296" s="2235"/>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2"/>
      <c r="E297" s="2100"/>
      <c r="F297" s="2235"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2"/>
      <c r="E298" s="2100"/>
      <c r="F298" s="2235"/>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2"/>
      <c r="E299" s="2100"/>
      <c r="F299" s="2235"/>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2"/>
      <c r="E300" s="2100"/>
      <c r="F300" s="2235"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2"/>
      <c r="E301" s="2100"/>
      <c r="F301" s="2235"/>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2"/>
      <c r="E302" s="2100"/>
      <c r="F302" s="2235"/>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2"/>
      <c r="E303" s="2100"/>
      <c r="F303" s="223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2"/>
      <c r="E304" s="2100"/>
      <c r="F304" s="2235"/>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2"/>
      <c r="E305" s="2100"/>
      <c r="F305" s="2235"/>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2"/>
      <c r="E306" s="2100"/>
      <c r="F306" s="2235"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2"/>
      <c r="E307" s="2100"/>
      <c r="F307" s="2235"/>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2"/>
      <c r="E308" s="2100"/>
      <c r="F308" s="2235"/>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2"/>
      <c r="E309" s="2100"/>
      <c r="F309" s="2235"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2"/>
      <c r="E310" s="2100"/>
      <c r="F310" s="2235"/>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2"/>
      <c r="E311" s="2100"/>
      <c r="F311" s="2235"/>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2"/>
      <c r="E312" s="2100"/>
      <c r="F312" s="2235"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2"/>
      <c r="E313" s="2100"/>
      <c r="F313" s="2235"/>
      <c r="G313" s="2264"/>
      <c r="H313" s="1412"/>
      <c r="I313" s="571" t="s">
        <v>1023</v>
      </c>
      <c r="J313" s="495"/>
      <c r="K313" s="1412"/>
      <c r="L313" s="135"/>
      <c r="M313" s="266"/>
      <c r="N313" s="259"/>
      <c r="O313" s="1538"/>
      <c r="P313" s="1538"/>
    </row>
    <row r="314" spans="1:16" s="1859" customFormat="1" ht="0.75" customHeight="1">
      <c r="A314" s="1693"/>
      <c r="B314" s="1693"/>
      <c r="C314" s="296" t="s">
        <v>1031</v>
      </c>
      <c r="D314" s="2292"/>
      <c r="E314" s="2100"/>
      <c r="F314" s="2235"/>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67"/>
      <c r="G316" s="2167"/>
      <c r="H316" s="2167"/>
      <c r="I316" s="2167"/>
      <c r="J316" s="2167"/>
      <c r="K316" s="2167"/>
      <c r="L316" s="2167"/>
      <c r="M316" s="2167"/>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59"/>
      <c r="F5" s="2059"/>
      <c r="G5" s="2060"/>
      <c r="H5" s="184"/>
    </row>
    <row r="6" spans="1:17" s="1859" customFormat="1" ht="17.25" customHeight="1">
      <c r="A6" s="1582"/>
      <c r="B6" s="1062"/>
      <c r="C6" s="304"/>
      <c r="D6" s="2111" t="str">
        <f>IF(org=0,"Не определено",org)</f>
        <v>ООО "Горводоканал"</v>
      </c>
      <c r="E6" s="2112"/>
      <c r="F6" s="2112"/>
      <c r="G6" s="2113"/>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8"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9"/>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9"/>
      <c r="I13" s="274"/>
      <c r="K13" s="301"/>
    </row>
    <row r="14" spans="1:17" ht="14.25" customHeight="1">
      <c r="A14" s="267"/>
      <c r="C14" s="304"/>
      <c r="D14" s="271"/>
      <c r="E14" s="328" t="s">
        <v>999</v>
      </c>
      <c r="F14" s="273"/>
      <c r="G14" s="122"/>
      <c r="H14" s="2070"/>
    </row>
    <row r="15" spans="1:17" s="1859" customFormat="1" ht="14.25" customHeight="1">
      <c r="A15" s="267"/>
      <c r="B15" s="1062"/>
      <c r="C15" s="304"/>
      <c r="D15" s="329"/>
      <c r="E15" s="1590"/>
      <c r="F15" s="1591"/>
      <c r="G15" s="1592"/>
      <c r="H15" s="1593"/>
      <c r="J15" s="1538"/>
      <c r="K15" s="1538"/>
    </row>
    <row r="16" spans="1:17" ht="14.25" customHeight="1">
      <c r="D16" s="1594"/>
      <c r="E16" s="2167"/>
      <c r="F16" s="2167"/>
      <c r="G16" s="2167"/>
      <c r="H16" s="216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1" t="s">
        <v>1033</v>
      </c>
      <c r="E5" s="2022"/>
      <c r="F5" s="2022"/>
      <c r="G5" s="2022"/>
      <c r="H5" s="2022"/>
      <c r="I5" s="2022"/>
      <c r="J5" s="2023"/>
    </row>
    <row r="6" spans="1:21" ht="15" customHeight="1">
      <c r="C6" s="97"/>
      <c r="D6" s="2111" t="str">
        <f>IF(org=0,"Не определено",org)</f>
        <v>ООО "Горводоканал"</v>
      </c>
      <c r="E6" s="2112"/>
      <c r="F6" s="2112"/>
      <c r="G6" s="2112"/>
      <c r="H6" s="2112"/>
      <c r="I6" s="2112"/>
      <c r="J6" s="211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1" t="s">
        <v>87</v>
      </c>
      <c r="F9" s="2222"/>
      <c r="G9" s="2242" t="str">
        <f>IF(G8="","",INDEX(DIFFERENTIATION_UNMERGE_VD,MATCH(G8,DIFFERENTIATION_ID_DIFF,0)))</f>
        <v/>
      </c>
      <c r="H9" s="2243"/>
      <c r="I9" s="2242">
        <f>IF(I8="","",INDEX(DIFFERENTIATION_UNMERGE_VD,MATCH(I8,DIFFERENTIATION_ID_DIFF,0)))</f>
        <v>0</v>
      </c>
      <c r="J9" s="2243"/>
      <c r="K9" s="2074" t="s">
        <v>269</v>
      </c>
    </row>
    <row r="10" spans="1:21" s="1814" customFormat="1" ht="15" customHeight="1">
      <c r="A10" s="677"/>
      <c r="C10" s="97"/>
      <c r="D10" s="629"/>
      <c r="E10" s="2221" t="s">
        <v>526</v>
      </c>
      <c r="F10" s="2222"/>
      <c r="G10" s="2242" t="str">
        <f>IF(G8="","",INDEX(DIFFERENTIATION_UNMERGE_AREA,MATCH(G8,DIFFERENTIATION_ID_DIFF,0)))</f>
        <v/>
      </c>
      <c r="H10" s="2243"/>
      <c r="I10" s="2242" t="str">
        <f>IF(I8="","",INDEX(DIFFERENTIATION_UNMERGE_AREA,MATCH(I8,DIFFERENTIATION_ID_DIFF,0)))</f>
        <v/>
      </c>
      <c r="J10" s="2243"/>
      <c r="K10" s="2095"/>
      <c r="U10" s="595"/>
    </row>
    <row r="11" spans="1:21" s="1814" customFormat="1" ht="15" customHeight="1">
      <c r="A11" s="677"/>
      <c r="C11" s="97"/>
      <c r="D11" s="629"/>
      <c r="E11" s="2221" t="s">
        <v>527</v>
      </c>
      <c r="F11" s="2222"/>
      <c r="G11" s="2242" t="str">
        <f>IF(G8="","",INDEX(DIFFERENTIATION_UNMERGE_SYSTEM,MATCH(G8,DIFFERENTIATION_ID_DIFF,0)))</f>
        <v/>
      </c>
      <c r="H11" s="2243"/>
      <c r="I11" s="2242" t="str">
        <f>IF(I8="","",INDEX(DIFFERENTIATION_UNMERGE_SYSTEM,MATCH(I8,DIFFERENTIATION_ID_DIFF,0)))</f>
        <v>без дифференциации</v>
      </c>
      <c r="J11" s="2243"/>
      <c r="K11" s="2095"/>
      <c r="U11" s="595"/>
    </row>
    <row r="12" spans="1:21" s="1814" customFormat="1" ht="15" customHeight="1">
      <c r="A12" s="677"/>
      <c r="C12" s="97"/>
      <c r="D12" s="2223" t="s">
        <v>268</v>
      </c>
      <c r="E12" s="2224"/>
      <c r="F12" s="2224"/>
      <c r="G12" s="801"/>
      <c r="H12" s="801"/>
      <c r="I12" s="801"/>
      <c r="J12" s="801"/>
      <c r="K12" s="2095"/>
      <c r="U12" s="595"/>
    </row>
    <row r="13" spans="1:21" ht="33.75" customHeight="1">
      <c r="C13" s="97"/>
      <c r="D13" s="723" t="s">
        <v>73</v>
      </c>
      <c r="E13" s="725" t="s">
        <v>270</v>
      </c>
      <c r="F13" s="725" t="s">
        <v>528</v>
      </c>
      <c r="G13" s="726" t="s">
        <v>271</v>
      </c>
      <c r="H13" s="725" t="s">
        <v>360</v>
      </c>
      <c r="I13" s="726" t="s">
        <v>271</v>
      </c>
      <c r="J13" s="725" t="s">
        <v>360</v>
      </c>
      <c r="K13" s="2126"/>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8" t="s">
        <v>1047</v>
      </c>
      <c r="K12" s="189"/>
      <c r="L12" s="190"/>
    </row>
    <row r="13" spans="1:12" ht="15" customHeight="1">
      <c r="A13" s="48"/>
      <c r="B13" s="48"/>
      <c r="C13" s="48"/>
      <c r="D13" s="40"/>
      <c r="E13" s="57" t="s">
        <v>437</v>
      </c>
      <c r="F13" s="56"/>
      <c r="G13" s="56"/>
      <c r="H13" s="135"/>
      <c r="I13" s="2070"/>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22"/>
      <c r="F5" s="2023"/>
      <c r="I5" s="633"/>
    </row>
    <row r="6" spans="1:9" ht="17.25" customHeight="1">
      <c r="D6" s="2075" t="str">
        <f>IF(region_name=0,"Не определено",region_name)</f>
        <v>Пензенская область</v>
      </c>
      <c r="E6" s="2075"/>
      <c r="F6" s="2075"/>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8"/>
      <c r="F2" s="2028">
        <v>1</v>
      </c>
      <c r="G2" s="2324" t="str">
        <f>IF(region_name="","",region_name)</f>
        <v>Пензенская область</v>
      </c>
      <c r="H2" s="2325"/>
      <c r="I2" s="2326"/>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8"/>
      <c r="F3" s="2028"/>
      <c r="G3" s="2324"/>
      <c r="H3" s="2325"/>
      <c r="I3" s="2327"/>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19"/>
      <c r="K8" s="2320"/>
      <c r="L8" s="2321"/>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6"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8"/>
      <c r="F10" s="2318"/>
      <c r="G10" s="2318"/>
      <c r="H10" s="93" t="s">
        <v>1090</v>
      </c>
      <c r="I10" s="93" t="s">
        <v>276</v>
      </c>
      <c r="J10" s="2311"/>
      <c r="K10" s="2311"/>
      <c r="L10" s="2318"/>
      <c r="M10" s="2318"/>
      <c r="N10" s="2318"/>
      <c r="O10" s="2318"/>
      <c r="P10" s="425"/>
      <c r="Q10" s="425"/>
      <c r="R10" s="425"/>
      <c r="S10" s="425"/>
      <c r="T10" s="146"/>
      <c r="U10" s="425"/>
      <c r="V10" s="145"/>
      <c r="W10" s="145"/>
      <c r="X10" s="145"/>
      <c r="Y10" s="145"/>
    </row>
    <row r="11" spans="1:259" s="1822" customFormat="1" ht="22.5" customHeight="1">
      <c r="A11" s="2003">
        <v>26379339</v>
      </c>
      <c r="B11" s="1062">
        <v>1</v>
      </c>
      <c r="C11" s="1062"/>
      <c r="D11" s="719"/>
      <c r="E11" s="2126"/>
      <c r="F11" s="2126">
        <v>1</v>
      </c>
      <c r="G11" s="2316" t="str">
        <f>IF(region_name="","",region_name)</f>
        <v>Пензенская область</v>
      </c>
      <c r="H11" s="2317"/>
      <c r="I11" s="2322"/>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26"/>
      <c r="F12" s="2126"/>
      <c r="G12" s="2316"/>
      <c r="H12" s="2317"/>
      <c r="I12" s="2323"/>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14">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4"/>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10" t="s">
        <v>91</v>
      </c>
      <c r="E23" s="2369"/>
      <c r="F23" s="2009" t="s">
        <v>48</v>
      </c>
      <c r="G23" s="2370"/>
      <c r="H23" s="2028">
        <v>1</v>
      </c>
      <c r="I23" s="2372" t="str">
        <f>IF(U23="","",INDEX(TERRITORY_MR_LIST,MATCH(U23,TERRITORY_LIST_ID,0)))</f>
        <v/>
      </c>
      <c r="J23" s="2009"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10"/>
      <c r="E24" s="2369"/>
      <c r="F24" s="2009"/>
      <c r="G24" s="2371"/>
      <c r="H24" s="2028"/>
      <c r="I24" s="2373"/>
      <c r="J24" s="200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10"/>
      <c r="E25" s="2369"/>
      <c r="F25" s="200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74" t="s">
        <v>1004</v>
      </c>
      <c r="H29" s="1999">
        <v>1</v>
      </c>
      <c r="I29" s="2375" t="str">
        <f>IF(U29="","",INDEX(TERRITORY_MR_LIST,MATCH(U29,TERRITORY_LIST_ID,0)))</f>
        <v/>
      </c>
      <c r="J29" s="2009"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74"/>
      <c r="H30" s="1999"/>
      <c r="I30" s="2375"/>
      <c r="J30" s="200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87"/>
      <c r="G64" s="2388"/>
      <c r="H64" s="2389" t="s">
        <v>50</v>
      </c>
      <c r="I64" s="2391"/>
      <c r="J64" s="2364"/>
      <c r="K64" s="2393"/>
      <c r="L64" s="2366"/>
      <c r="M64" s="2366"/>
      <c r="N64" s="2367"/>
      <c r="O64" s="2367"/>
      <c r="P64" s="2368" t="e">
        <f>DATEDIF(DATEVALUE(N64),DATEVALUE(O64),"y")&amp;"г. "&amp;DATEDIF(DATEVALUE(N64),DATEVALUE(O64),"ym")&amp;"мес. "&amp;DATEVALUE(O64)-DATE(YEAR(DATEVALUE(O64)),MONTH(DATEVALUE(O64)),1)&amp;"дн. "</f>
        <v>#VALUE!</v>
      </c>
      <c r="Q64" s="2363"/>
      <c r="R64" s="2363"/>
      <c r="S64" s="2363"/>
      <c r="T64" s="2364"/>
      <c r="U64" s="2363"/>
      <c r="V64" s="2363"/>
      <c r="W64" s="2363"/>
      <c r="X64" s="2364"/>
      <c r="Y64" s="2361" t="s">
        <v>50</v>
      </c>
      <c r="Z64" s="1721"/>
      <c r="AA64" s="1705">
        <v>1</v>
      </c>
      <c r="AB64" s="1153"/>
      <c r="AD64" s="1550" t="s">
        <v>1110</v>
      </c>
    </row>
    <row r="65" spans="1:58" s="1859" customFormat="1" ht="10.5" customHeight="1">
      <c r="A65" s="1068"/>
      <c r="B65" s="1068"/>
      <c r="C65" s="1068"/>
      <c r="D65" s="1062"/>
      <c r="E65" s="858"/>
      <c r="F65" s="2387"/>
      <c r="G65" s="2388"/>
      <c r="H65" s="2390"/>
      <c r="I65" s="2392"/>
      <c r="J65" s="2365"/>
      <c r="K65" s="2393"/>
      <c r="L65" s="2366"/>
      <c r="M65" s="2366"/>
      <c r="N65" s="2367"/>
      <c r="O65" s="2367"/>
      <c r="P65" s="2368"/>
      <c r="Q65" s="2363"/>
      <c r="R65" s="2363"/>
      <c r="S65" s="2363"/>
      <c r="T65" s="2365"/>
      <c r="U65" s="2363"/>
      <c r="V65" s="2363"/>
      <c r="W65" s="2363"/>
      <c r="X65" s="2365"/>
      <c r="Y65" s="2362"/>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59"/>
      <c r="G74" s="2267"/>
      <c r="H74" s="2267" t="s">
        <v>91</v>
      </c>
      <c r="I74" s="2343"/>
      <c r="J74" s="2327"/>
      <c r="K74" s="2344"/>
      <c r="L74" s="2336" t="s">
        <v>48</v>
      </c>
      <c r="M74" s="2010"/>
      <c r="N74" s="1081"/>
      <c r="O74" s="1080" t="s">
        <v>346</v>
      </c>
      <c r="P74" s="1081"/>
      <c r="Q74" s="1081"/>
      <c r="R74" s="1081"/>
      <c r="S74" s="1081"/>
      <c r="T74" s="1081"/>
      <c r="U74" s="1081"/>
      <c r="V74" s="1081"/>
      <c r="W74" s="1081"/>
      <c r="X74" s="1081"/>
      <c r="Y74" s="1081"/>
      <c r="Z74" s="1081"/>
      <c r="AA74" s="1081"/>
      <c r="AB74" s="1081"/>
      <c r="AC74" s="1081"/>
      <c r="AD74" s="1081"/>
      <c r="AE74" s="1081"/>
      <c r="AF74" s="2335"/>
      <c r="AG74" s="2336"/>
      <c r="AH74" s="2336"/>
      <c r="AI74" s="2335"/>
      <c r="AJ74" s="2336"/>
      <c r="AK74" s="2336"/>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59"/>
      <c r="G75" s="2267"/>
      <c r="H75" s="2267"/>
      <c r="I75" s="2343"/>
      <c r="J75" s="2327"/>
      <c r="K75" s="2344"/>
      <c r="L75" s="2336"/>
      <c r="M75" s="2010"/>
      <c r="N75" s="2337"/>
      <c r="O75" s="2338">
        <v>1</v>
      </c>
      <c r="P75" s="2339" t="s">
        <v>48</v>
      </c>
      <c r="Q75" s="2248" t="s">
        <v>18</v>
      </c>
      <c r="R75" s="2248" t="s">
        <v>18</v>
      </c>
      <c r="S75" s="2248" t="s">
        <v>18</v>
      </c>
      <c r="T75" s="2248" t="s">
        <v>18</v>
      </c>
      <c r="U75" s="2248" t="s">
        <v>18</v>
      </c>
      <c r="V75" s="2248" t="s">
        <v>18</v>
      </c>
      <c r="W75" s="2248" t="s">
        <v>18</v>
      </c>
      <c r="X75" s="2248" t="s">
        <v>18</v>
      </c>
      <c r="Y75" s="2248"/>
      <c r="Z75" s="1078"/>
      <c r="AA75" s="1079"/>
      <c r="AB75" s="1079"/>
      <c r="AC75" s="1083"/>
      <c r="AD75" s="1083"/>
      <c r="AE75" s="1084"/>
      <c r="AF75" s="2335"/>
      <c r="AG75" s="2336"/>
      <c r="AH75" s="2336"/>
      <c r="AI75" s="2335"/>
      <c r="AJ75" s="2336"/>
      <c r="AK75" s="2336"/>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59"/>
      <c r="G76" s="2267"/>
      <c r="H76" s="2267"/>
      <c r="I76" s="2343"/>
      <c r="J76" s="2327"/>
      <c r="K76" s="2344"/>
      <c r="L76" s="2336"/>
      <c r="M76" s="2010"/>
      <c r="N76" s="2337"/>
      <c r="O76" s="2338"/>
      <c r="P76" s="2340"/>
      <c r="Q76" s="2248"/>
      <c r="R76" s="2248"/>
      <c r="S76" s="2342"/>
      <c r="T76" s="2248"/>
      <c r="U76" s="2248"/>
      <c r="V76" s="2248"/>
      <c r="W76" s="2248"/>
      <c r="X76" s="2248"/>
      <c r="Y76" s="2248"/>
      <c r="Z76" s="1739"/>
      <c r="AA76" s="1707">
        <v>1</v>
      </c>
      <c r="AB76" s="1082"/>
      <c r="AC76" s="1071"/>
      <c r="AD76" s="1082">
        <f>AB76</f>
        <v>0</v>
      </c>
      <c r="AE76" s="1071"/>
      <c r="AF76" s="2335"/>
      <c r="AG76" s="2336"/>
      <c r="AH76" s="2336"/>
      <c r="AI76" s="2335"/>
      <c r="AJ76" s="2336"/>
      <c r="AK76" s="2336"/>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59"/>
      <c r="G77" s="2267"/>
      <c r="H77" s="2267"/>
      <c r="I77" s="2343"/>
      <c r="J77" s="2327"/>
      <c r="K77" s="2344"/>
      <c r="L77" s="2336"/>
      <c r="M77" s="2010"/>
      <c r="N77" s="2337"/>
      <c r="O77" s="2338"/>
      <c r="P77" s="2341"/>
      <c r="Q77" s="2248"/>
      <c r="R77" s="2248"/>
      <c r="S77" s="2342"/>
      <c r="T77" s="2248"/>
      <c r="U77" s="2248"/>
      <c r="V77" s="2248"/>
      <c r="W77" s="2248"/>
      <c r="X77" s="2248"/>
      <c r="Y77" s="2248"/>
      <c r="Z77" s="1078"/>
      <c r="AA77" s="1079"/>
      <c r="AB77" s="1152" t="s">
        <v>1114</v>
      </c>
      <c r="AC77" s="1083"/>
      <c r="AD77" s="1083"/>
      <c r="AE77" s="1085"/>
      <c r="AF77" s="2335"/>
      <c r="AG77" s="2336"/>
      <c r="AH77" s="2336"/>
      <c r="AI77" s="2335"/>
      <c r="AJ77" s="2336"/>
      <c r="AK77" s="2336"/>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59"/>
      <c r="G78" s="2267"/>
      <c r="H78" s="2267"/>
      <c r="I78" s="2343"/>
      <c r="J78" s="2327"/>
      <c r="K78" s="2344"/>
      <c r="L78" s="2336"/>
      <c r="M78" s="2010"/>
      <c r="N78" s="1079"/>
      <c r="O78" s="1079"/>
      <c r="P78" s="1070" t="s">
        <v>1115</v>
      </c>
      <c r="Q78" s="1079"/>
      <c r="R78" s="1079"/>
      <c r="S78" s="1079"/>
      <c r="T78" s="1079"/>
      <c r="U78" s="1079"/>
      <c r="V78" s="1079"/>
      <c r="W78" s="1079"/>
      <c r="X78" s="1079"/>
      <c r="Y78" s="1079"/>
      <c r="Z78" s="1079"/>
      <c r="AA78" s="1079"/>
      <c r="AB78" s="1079"/>
      <c r="AC78" s="1079"/>
      <c r="AD78" s="1079"/>
      <c r="AE78" s="1086"/>
      <c r="AF78" s="2335"/>
      <c r="AG78" s="2336"/>
      <c r="AH78" s="2336"/>
      <c r="AI78" s="2335"/>
      <c r="AJ78" s="2336"/>
      <c r="AK78" s="2336"/>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60"/>
      <c r="G79" s="1094"/>
      <c r="H79" s="1094"/>
      <c r="I79" s="2358" t="s">
        <v>1116</v>
      </c>
      <c r="J79" s="2358"/>
      <c r="K79" s="2358"/>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86"/>
      <c r="O83" s="2338">
        <v>1</v>
      </c>
      <c r="P83" s="2339" t="s">
        <v>48</v>
      </c>
      <c r="Q83" s="2248" t="s">
        <v>18</v>
      </c>
      <c r="R83" s="2248" t="s">
        <v>18</v>
      </c>
      <c r="S83" s="2248" t="s">
        <v>18</v>
      </c>
      <c r="T83" s="2248" t="s">
        <v>18</v>
      </c>
      <c r="U83" s="2248" t="s">
        <v>18</v>
      </c>
      <c r="V83" s="2248" t="s">
        <v>18</v>
      </c>
      <c r="W83" s="2248" t="s">
        <v>18</v>
      </c>
      <c r="X83" s="2248" t="s">
        <v>18</v>
      </c>
      <c r="Y83" s="2248"/>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86"/>
      <c r="O84" s="2338"/>
      <c r="P84" s="2340"/>
      <c r="Q84" s="2248"/>
      <c r="R84" s="2248"/>
      <c r="S84" s="2342"/>
      <c r="T84" s="2248"/>
      <c r="U84" s="2248"/>
      <c r="V84" s="2248"/>
      <c r="W84" s="2248"/>
      <c r="X84" s="2248"/>
      <c r="Y84" s="2248"/>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86"/>
      <c r="O85" s="2338"/>
      <c r="P85" s="2341"/>
      <c r="Q85" s="2248"/>
      <c r="R85" s="2248"/>
      <c r="S85" s="2342"/>
      <c r="T85" s="2248"/>
      <c r="U85" s="2248"/>
      <c r="V85" s="2248"/>
      <c r="W85" s="2248"/>
      <c r="X85" s="2248"/>
      <c r="Y85" s="2248"/>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67" t="s">
        <v>91</v>
      </c>
      <c r="I93" s="2343"/>
      <c r="J93" s="2327"/>
      <c r="K93" s="2344"/>
      <c r="L93" s="2336" t="s">
        <v>48</v>
      </c>
      <c r="M93" s="2010"/>
      <c r="N93" s="1081"/>
      <c r="O93" s="1080" t="s">
        <v>346</v>
      </c>
      <c r="P93" s="1081"/>
      <c r="Q93" s="1081"/>
      <c r="R93" s="1081"/>
      <c r="S93" s="1081"/>
      <c r="T93" s="1081"/>
      <c r="U93" s="1081"/>
      <c r="V93" s="1081"/>
      <c r="W93" s="1081"/>
      <c r="X93" s="1081"/>
      <c r="Y93" s="1081"/>
      <c r="Z93" s="1081"/>
      <c r="AA93" s="1081"/>
      <c r="AB93" s="1081"/>
      <c r="AC93" s="1081"/>
      <c r="AD93" s="1081"/>
      <c r="AE93" s="1081"/>
      <c r="AF93" s="2335"/>
      <c r="AG93" s="2336"/>
      <c r="AH93" s="2336"/>
      <c r="AI93" s="2335"/>
      <c r="AJ93" s="2336"/>
      <c r="AK93" s="2336"/>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67"/>
      <c r="I94" s="2343"/>
      <c r="J94" s="2327"/>
      <c r="K94" s="2344"/>
      <c r="L94" s="2336"/>
      <c r="M94" s="2010"/>
      <c r="N94" s="2337"/>
      <c r="O94" s="2338">
        <v>1</v>
      </c>
      <c r="P94" s="2339" t="s">
        <v>48</v>
      </c>
      <c r="Q94" s="2248" t="s">
        <v>18</v>
      </c>
      <c r="R94" s="2248" t="s">
        <v>18</v>
      </c>
      <c r="S94" s="2248" t="s">
        <v>18</v>
      </c>
      <c r="T94" s="2248" t="s">
        <v>18</v>
      </c>
      <c r="U94" s="2248" t="s">
        <v>18</v>
      </c>
      <c r="V94" s="2248" t="s">
        <v>18</v>
      </c>
      <c r="W94" s="2248" t="s">
        <v>18</v>
      </c>
      <c r="X94" s="2248" t="s">
        <v>18</v>
      </c>
      <c r="Y94" s="2248"/>
      <c r="Z94" s="1078"/>
      <c r="AA94" s="1079"/>
      <c r="AB94" s="1079"/>
      <c r="AC94" s="1083"/>
      <c r="AD94" s="1083"/>
      <c r="AE94" s="1084"/>
      <c r="AF94" s="2335"/>
      <c r="AG94" s="2336"/>
      <c r="AH94" s="2336"/>
      <c r="AI94" s="2335"/>
      <c r="AJ94" s="2336"/>
      <c r="AK94" s="2336"/>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67"/>
      <c r="I95" s="2343"/>
      <c r="J95" s="2327"/>
      <c r="K95" s="2344"/>
      <c r="L95" s="2336"/>
      <c r="M95" s="2010"/>
      <c r="N95" s="2337"/>
      <c r="O95" s="2338"/>
      <c r="P95" s="2340"/>
      <c r="Q95" s="2248"/>
      <c r="R95" s="2248"/>
      <c r="S95" s="2342"/>
      <c r="T95" s="2248"/>
      <c r="U95" s="2248"/>
      <c r="V95" s="2248"/>
      <c r="W95" s="2248"/>
      <c r="X95" s="2248"/>
      <c r="Y95" s="2248"/>
      <c r="Z95" s="1739"/>
      <c r="AA95" s="1707">
        <v>1</v>
      </c>
      <c r="AB95" s="1082"/>
      <c r="AC95" s="1071"/>
      <c r="AD95" s="1082">
        <f>AB95</f>
        <v>0</v>
      </c>
      <c r="AE95" s="1071"/>
      <c r="AF95" s="2335"/>
      <c r="AG95" s="2336"/>
      <c r="AH95" s="2336"/>
      <c r="AI95" s="2335"/>
      <c r="AJ95" s="2336"/>
      <c r="AK95" s="2336"/>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67"/>
      <c r="I96" s="2343"/>
      <c r="J96" s="2327"/>
      <c r="K96" s="2344"/>
      <c r="L96" s="2336"/>
      <c r="M96" s="2010"/>
      <c r="N96" s="2337"/>
      <c r="O96" s="2338"/>
      <c r="P96" s="2341"/>
      <c r="Q96" s="2248"/>
      <c r="R96" s="2248"/>
      <c r="S96" s="2342"/>
      <c r="T96" s="2248"/>
      <c r="U96" s="2248"/>
      <c r="V96" s="2248"/>
      <c r="W96" s="2248"/>
      <c r="X96" s="2248"/>
      <c r="Y96" s="2248"/>
      <c r="Z96" s="1078"/>
      <c r="AA96" s="1079"/>
      <c r="AB96" s="1152" t="s">
        <v>1114</v>
      </c>
      <c r="AC96" s="1083"/>
      <c r="AD96" s="1083"/>
      <c r="AE96" s="1085"/>
      <c r="AF96" s="2335"/>
      <c r="AG96" s="2336"/>
      <c r="AH96" s="2336"/>
      <c r="AI96" s="2335"/>
      <c r="AJ96" s="2336"/>
      <c r="AK96" s="2336"/>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67"/>
      <c r="I97" s="2343"/>
      <c r="J97" s="2327"/>
      <c r="K97" s="2344"/>
      <c r="L97" s="2336"/>
      <c r="M97" s="2010"/>
      <c r="N97" s="1079"/>
      <c r="O97" s="1079"/>
      <c r="P97" s="1070" t="s">
        <v>1115</v>
      </c>
      <c r="Q97" s="1079"/>
      <c r="R97" s="1079"/>
      <c r="S97" s="1079"/>
      <c r="T97" s="1079"/>
      <c r="U97" s="1079"/>
      <c r="V97" s="1079"/>
      <c r="W97" s="1079"/>
      <c r="X97" s="1079"/>
      <c r="Y97" s="1079"/>
      <c r="Z97" s="1079"/>
      <c r="AA97" s="1079"/>
      <c r="AB97" s="1079"/>
      <c r="AC97" s="1079"/>
      <c r="AD97" s="1079"/>
      <c r="AE97" s="1086"/>
      <c r="AF97" s="2335"/>
      <c r="AG97" s="2336"/>
      <c r="AH97" s="2336"/>
      <c r="AI97" s="2335"/>
      <c r="AJ97" s="2336"/>
      <c r="AK97" s="2336"/>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83" t="s">
        <v>91</v>
      </c>
      <c r="E107" s="2229" t="s">
        <v>87</v>
      </c>
      <c r="F107" s="2230"/>
      <c r="G107" s="2231"/>
      <c r="H107" s="2235" t="str">
        <f>IF(A107="","",INDEX(DIFFERENTIATION_UNMERGE_VD,MATCH(A107,DIFFERENTIATION_ID_DIFF,0)))</f>
        <v/>
      </c>
      <c r="I107" s="2235"/>
      <c r="J107" s="2235"/>
      <c r="K107" s="2235"/>
      <c r="L107" s="2235"/>
      <c r="M107" s="2235"/>
      <c r="N107" s="2235"/>
      <c r="O107" s="2235"/>
      <c r="P107" s="2235"/>
      <c r="Q107" s="2235"/>
      <c r="R107" s="2235"/>
      <c r="S107" s="637"/>
      <c r="T107" s="634"/>
      <c r="U107" s="545"/>
      <c r="V107" s="545"/>
      <c r="W107" s="546"/>
      <c r="X107" s="546"/>
      <c r="Y107" s="546"/>
      <c r="Z107" s="546"/>
      <c r="AA107" s="547"/>
      <c r="AB107" s="548"/>
      <c r="AC107" s="2227"/>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4"/>
      <c r="E108" s="2229" t="s">
        <v>526</v>
      </c>
      <c r="F108" s="2230"/>
      <c r="G108" s="2231"/>
      <c r="H108" s="2235" t="str">
        <f>IF(A107="","",INDEX(DIFFERENTIATION_UNMERGE_AREA,MATCH(A107,DIFFERENTIATION_ID_DIFF,0)))</f>
        <v/>
      </c>
      <c r="I108" s="2235"/>
      <c r="J108" s="2235"/>
      <c r="K108" s="2235"/>
      <c r="L108" s="2235"/>
      <c r="M108" s="2235"/>
      <c r="N108" s="2235"/>
      <c r="O108" s="2235"/>
      <c r="P108" s="2235"/>
      <c r="Q108" s="2235"/>
      <c r="R108" s="2235"/>
      <c r="S108" s="637"/>
      <c r="T108" s="634"/>
      <c r="U108" s="545"/>
      <c r="V108" s="545"/>
      <c r="W108" s="546"/>
      <c r="X108" s="546"/>
      <c r="Y108" s="546"/>
      <c r="Z108" s="546"/>
      <c r="AA108" s="547"/>
      <c r="AB108" s="548"/>
      <c r="AC108" s="2227"/>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4"/>
      <c r="E109" s="2229" t="s">
        <v>527</v>
      </c>
      <c r="F109" s="2230"/>
      <c r="G109" s="2231"/>
      <c r="H109" s="2235" t="str">
        <f>IF(A107="","",INDEX(DIFFERENTIATION_UNMERGE_SYSTEM,MATCH(A107,DIFFERENTIATION_ID_DIFF,0)))</f>
        <v/>
      </c>
      <c r="I109" s="2235"/>
      <c r="J109" s="2235"/>
      <c r="K109" s="2235"/>
      <c r="L109" s="2235"/>
      <c r="M109" s="2235"/>
      <c r="N109" s="2235"/>
      <c r="O109" s="2235"/>
      <c r="P109" s="2235"/>
      <c r="Q109" s="2235"/>
      <c r="R109" s="2235"/>
      <c r="S109" s="637"/>
      <c r="T109" s="634"/>
      <c r="U109" s="545"/>
      <c r="V109" s="545"/>
      <c r="W109" s="546"/>
      <c r="X109" s="546"/>
      <c r="Y109" s="546"/>
      <c r="Z109" s="546"/>
      <c r="AA109" s="547"/>
      <c r="AB109" s="548"/>
      <c r="AC109" s="2227"/>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84"/>
      <c r="E110" s="2228" t="s">
        <v>572</v>
      </c>
      <c r="F110" s="2228"/>
      <c r="G110" s="2228"/>
      <c r="H110" s="2228"/>
      <c r="I110" s="2228"/>
      <c r="J110" s="2228"/>
      <c r="K110" s="2228"/>
      <c r="L110" s="2228"/>
      <c r="M110" s="2228"/>
      <c r="N110" s="2228"/>
      <c r="O110" s="2228"/>
      <c r="P110" s="2228"/>
      <c r="Q110" s="482">
        <f>SUMIF(T111:T112,"i",Q111:Q112)</f>
        <v>0</v>
      </c>
      <c r="R110" s="926"/>
      <c r="S110" s="1711" t="s">
        <v>573</v>
      </c>
      <c r="T110" s="635" t="s">
        <v>574</v>
      </c>
      <c r="U110" s="2146">
        <v>1</v>
      </c>
      <c r="V110" s="2146" t="s">
        <v>537</v>
      </c>
      <c r="W110" s="1062"/>
      <c r="X110" s="1062"/>
      <c r="Y110" s="1062"/>
      <c r="Z110" s="1062"/>
      <c r="AA110" s="1550"/>
      <c r="AB110" s="1062"/>
      <c r="AC110" s="2227"/>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84"/>
      <c r="E111" s="555"/>
      <c r="F111" s="555">
        <v>0</v>
      </c>
      <c r="G111" s="555"/>
      <c r="H111" s="555"/>
      <c r="I111" s="555"/>
      <c r="J111" s="555"/>
      <c r="K111" s="555"/>
      <c r="L111" s="555"/>
      <c r="M111" s="555"/>
      <c r="N111" s="555"/>
      <c r="O111" s="555"/>
      <c r="P111" s="555"/>
      <c r="Q111" s="555"/>
      <c r="R111" s="555"/>
      <c r="S111" s="556"/>
      <c r="T111" s="636"/>
      <c r="U111" s="2146"/>
      <c r="V111" s="2146"/>
      <c r="W111" s="1550"/>
      <c r="X111" s="1550"/>
      <c r="Y111" s="1550"/>
      <c r="Z111" s="1550"/>
      <c r="AA111" s="1550"/>
      <c r="AB111" s="1062"/>
      <c r="AC111" s="2227"/>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84"/>
      <c r="E112" s="569" t="s">
        <v>18</v>
      </c>
      <c r="F112" s="1070" t="s">
        <v>18</v>
      </c>
      <c r="G112" s="1070" t="s">
        <v>1123</v>
      </c>
      <c r="H112" s="571" t="s">
        <v>18</v>
      </c>
      <c r="I112" s="571"/>
      <c r="J112" s="571"/>
      <c r="K112" s="571"/>
      <c r="L112" s="571"/>
      <c r="M112" s="571"/>
      <c r="N112" s="571"/>
      <c r="O112" s="571"/>
      <c r="P112" s="571"/>
      <c r="Q112" s="571"/>
      <c r="R112" s="572"/>
      <c r="S112" s="573"/>
      <c r="T112" s="636"/>
      <c r="U112" s="2146"/>
      <c r="V112" s="2146"/>
      <c r="W112" s="1062"/>
      <c r="X112" s="1062"/>
      <c r="Y112" s="1062"/>
      <c r="Z112" s="1062"/>
      <c r="AA112" s="1550"/>
      <c r="AB112" s="1062"/>
      <c r="AC112" s="2227"/>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84"/>
      <c r="E113" s="2228" t="s">
        <v>575</v>
      </c>
      <c r="F113" s="2228"/>
      <c r="G113" s="2228"/>
      <c r="H113" s="2228"/>
      <c r="I113" s="2228"/>
      <c r="J113" s="2228"/>
      <c r="K113" s="2228"/>
      <c r="L113" s="2228"/>
      <c r="M113" s="2228"/>
      <c r="N113" s="2228"/>
      <c r="O113" s="2228"/>
      <c r="P113" s="2228"/>
      <c r="Q113" s="482">
        <f>SUMIF(T114:T115,"i",Q114:Q115)</f>
        <v>0</v>
      </c>
      <c r="R113" s="926"/>
      <c r="S113" s="1711" t="s">
        <v>576</v>
      </c>
      <c r="T113" s="635" t="s">
        <v>574</v>
      </c>
      <c r="U113" s="2146">
        <v>1</v>
      </c>
      <c r="V113" s="2146"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84"/>
      <c r="E114" s="555"/>
      <c r="F114" s="555">
        <v>0</v>
      </c>
      <c r="G114" s="555"/>
      <c r="H114" s="555"/>
      <c r="I114" s="555"/>
      <c r="J114" s="555"/>
      <c r="K114" s="555"/>
      <c r="L114" s="555"/>
      <c r="M114" s="555"/>
      <c r="N114" s="555"/>
      <c r="O114" s="555"/>
      <c r="P114" s="555"/>
      <c r="Q114" s="555"/>
      <c r="R114" s="555"/>
      <c r="S114" s="556"/>
      <c r="T114" s="636"/>
      <c r="U114" s="2146"/>
      <c r="V114" s="2146"/>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85"/>
      <c r="E115" s="569" t="s">
        <v>18</v>
      </c>
      <c r="F115" s="1070" t="s">
        <v>18</v>
      </c>
      <c r="G115" s="1070" t="s">
        <v>1123</v>
      </c>
      <c r="H115" s="571" t="s">
        <v>18</v>
      </c>
      <c r="I115" s="571"/>
      <c r="J115" s="571"/>
      <c r="K115" s="571"/>
      <c r="L115" s="571"/>
      <c r="M115" s="571"/>
      <c r="N115" s="571"/>
      <c r="O115" s="571"/>
      <c r="P115" s="571"/>
      <c r="Q115" s="571"/>
      <c r="R115" s="572"/>
      <c r="S115" s="573"/>
      <c r="T115" s="636"/>
      <c r="U115" s="2146"/>
      <c r="V115" s="2146"/>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83" t="s">
        <v>91</v>
      </c>
      <c r="E119" s="2229" t="s">
        <v>87</v>
      </c>
      <c r="F119" s="2230"/>
      <c r="G119" s="2231"/>
      <c r="H119" s="2235" t="str">
        <f>IF(A119="","",INDEX(DIFFERENTIATION_UNMERGE_VD,MATCH(A119,DIFFERENTIATION_ID_DIFF,0)))</f>
        <v/>
      </c>
      <c r="I119" s="2235"/>
      <c r="J119" s="2235"/>
      <c r="K119" s="2235"/>
      <c r="L119" s="2235"/>
      <c r="M119" s="2235"/>
      <c r="N119" s="2235"/>
      <c r="O119" s="2235"/>
      <c r="P119" s="2235"/>
      <c r="Q119" s="2235"/>
      <c r="R119" s="2235"/>
      <c r="S119" s="637"/>
      <c r="T119" s="634"/>
      <c r="U119" s="545"/>
      <c r="V119" s="545"/>
      <c r="W119" s="546"/>
      <c r="X119" s="546"/>
      <c r="Y119" s="546"/>
      <c r="Z119" s="546"/>
      <c r="AA119" s="547"/>
      <c r="AB119" s="548"/>
      <c r="AC119" s="2227"/>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4"/>
      <c r="E120" s="2229" t="s">
        <v>526</v>
      </c>
      <c r="F120" s="2230"/>
      <c r="G120" s="2231"/>
      <c r="H120" s="2235" t="str">
        <f>IF(A119="","",INDEX(DIFFERENTIATION_UNMERGE_AREA,MATCH(A119,DIFFERENTIATION_ID_DIFF,0)))</f>
        <v/>
      </c>
      <c r="I120" s="2235"/>
      <c r="J120" s="2235"/>
      <c r="K120" s="2235"/>
      <c r="L120" s="2235"/>
      <c r="M120" s="2235"/>
      <c r="N120" s="2235"/>
      <c r="O120" s="2235"/>
      <c r="P120" s="2235"/>
      <c r="Q120" s="2235"/>
      <c r="R120" s="2235"/>
      <c r="S120" s="637"/>
      <c r="T120" s="634"/>
      <c r="U120" s="545"/>
      <c r="V120" s="545"/>
      <c r="W120" s="546"/>
      <c r="X120" s="546"/>
      <c r="Y120" s="546"/>
      <c r="Z120" s="546"/>
      <c r="AA120" s="547"/>
      <c r="AB120" s="548"/>
      <c r="AC120" s="2227"/>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4"/>
      <c r="E121" s="2229" t="s">
        <v>527</v>
      </c>
      <c r="F121" s="2230"/>
      <c r="G121" s="2231"/>
      <c r="H121" s="2235" t="str">
        <f>IF(A119="","",INDEX(DIFFERENTIATION_UNMERGE_SYSTEM,MATCH(A119,DIFFERENTIATION_ID_DIFF,0)))</f>
        <v/>
      </c>
      <c r="I121" s="2235"/>
      <c r="J121" s="2235"/>
      <c r="K121" s="2235"/>
      <c r="L121" s="2235"/>
      <c r="M121" s="2235"/>
      <c r="N121" s="2235"/>
      <c r="O121" s="2235"/>
      <c r="P121" s="2235"/>
      <c r="Q121" s="2235"/>
      <c r="R121" s="2235"/>
      <c r="S121" s="637"/>
      <c r="T121" s="634"/>
      <c r="U121" s="545"/>
      <c r="V121" s="545"/>
      <c r="W121" s="546"/>
      <c r="X121" s="546"/>
      <c r="Y121" s="546"/>
      <c r="Z121" s="546"/>
      <c r="AA121" s="547"/>
      <c r="AB121" s="548"/>
      <c r="AC121" s="2227"/>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84"/>
      <c r="E122" s="2228" t="s">
        <v>572</v>
      </c>
      <c r="F122" s="2228"/>
      <c r="G122" s="2228"/>
      <c r="H122" s="2228"/>
      <c r="I122" s="2228"/>
      <c r="J122" s="2228"/>
      <c r="K122" s="2228"/>
      <c r="L122" s="2228"/>
      <c r="M122" s="2228"/>
      <c r="N122" s="2228"/>
      <c r="O122" s="2228"/>
      <c r="P122" s="2228"/>
      <c r="Q122" s="482">
        <f>SUMIF(T123:T124,"i",Q123:Q124)</f>
        <v>0</v>
      </c>
      <c r="R122" s="926"/>
      <c r="S122" s="1711" t="s">
        <v>573</v>
      </c>
      <c r="T122" s="635" t="s">
        <v>574</v>
      </c>
      <c r="U122" s="2146">
        <v>1</v>
      </c>
      <c r="V122" s="2146" t="s">
        <v>537</v>
      </c>
      <c r="W122" s="1062"/>
      <c r="X122" s="1062"/>
      <c r="Y122" s="1062"/>
      <c r="Z122" s="1062"/>
      <c r="AA122" s="1550"/>
      <c r="AB122" s="1062"/>
      <c r="AC122" s="2227"/>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84"/>
      <c r="E123" s="555"/>
      <c r="F123" s="555">
        <v>0</v>
      </c>
      <c r="G123" s="555"/>
      <c r="H123" s="555"/>
      <c r="I123" s="555"/>
      <c r="J123" s="555"/>
      <c r="K123" s="555"/>
      <c r="L123" s="555"/>
      <c r="M123" s="555"/>
      <c r="N123" s="555"/>
      <c r="O123" s="555"/>
      <c r="P123" s="555"/>
      <c r="Q123" s="555"/>
      <c r="R123" s="555"/>
      <c r="S123" s="556"/>
      <c r="T123" s="636"/>
      <c r="U123" s="2146"/>
      <c r="V123" s="2146"/>
      <c r="W123" s="1550"/>
      <c r="X123" s="1550"/>
      <c r="Y123" s="1550"/>
      <c r="Z123" s="1550"/>
      <c r="AA123" s="1550"/>
      <c r="AB123" s="1062"/>
      <c r="AC123" s="2227"/>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84"/>
      <c r="E124" s="569" t="s">
        <v>18</v>
      </c>
      <c r="F124" s="1070" t="s">
        <v>18</v>
      </c>
      <c r="G124" s="1070" t="s">
        <v>1123</v>
      </c>
      <c r="H124" s="571" t="s">
        <v>18</v>
      </c>
      <c r="I124" s="571"/>
      <c r="J124" s="571"/>
      <c r="K124" s="571"/>
      <c r="L124" s="571"/>
      <c r="M124" s="571"/>
      <c r="N124" s="571"/>
      <c r="O124" s="571"/>
      <c r="P124" s="571"/>
      <c r="Q124" s="571"/>
      <c r="R124" s="572"/>
      <c r="S124" s="573"/>
      <c r="T124" s="636"/>
      <c r="U124" s="2146"/>
      <c r="V124" s="2146"/>
      <c r="W124" s="1062"/>
      <c r="X124" s="1062"/>
      <c r="Y124" s="1062"/>
      <c r="Z124" s="1062"/>
      <c r="AA124" s="1550"/>
      <c r="AB124" s="1062"/>
      <c r="AC124" s="2227"/>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84"/>
      <c r="E125" s="948"/>
      <c r="F125" s="948"/>
      <c r="G125" s="948"/>
      <c r="H125" s="948"/>
      <c r="I125" s="948"/>
      <c r="J125" s="948"/>
      <c r="K125" s="948"/>
      <c r="L125" s="948"/>
      <c r="M125" s="948"/>
      <c r="N125" s="948"/>
      <c r="O125" s="948"/>
      <c r="P125" s="948"/>
      <c r="Q125" s="949"/>
      <c r="R125" s="950"/>
      <c r="S125" s="951"/>
      <c r="T125" s="635" t="s">
        <v>574</v>
      </c>
      <c r="U125" s="2146">
        <v>1</v>
      </c>
      <c r="V125" s="2146"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84"/>
      <c r="E126" s="555"/>
      <c r="F126" s="555"/>
      <c r="G126" s="555"/>
      <c r="H126" s="555"/>
      <c r="I126" s="555"/>
      <c r="J126" s="555"/>
      <c r="K126" s="555"/>
      <c r="L126" s="555"/>
      <c r="M126" s="555"/>
      <c r="N126" s="555"/>
      <c r="O126" s="555"/>
      <c r="P126" s="555"/>
      <c r="Q126" s="555"/>
      <c r="R126" s="555"/>
      <c r="S126" s="556"/>
      <c r="T126" s="636"/>
      <c r="U126" s="2146"/>
      <c r="V126" s="2146"/>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85"/>
      <c r="E127" s="952"/>
      <c r="F127" s="953"/>
      <c r="G127" s="953"/>
      <c r="H127" s="954"/>
      <c r="I127" s="954"/>
      <c r="J127" s="954"/>
      <c r="K127" s="954"/>
      <c r="L127" s="954"/>
      <c r="M127" s="954"/>
      <c r="N127" s="954"/>
      <c r="O127" s="954"/>
      <c r="P127" s="954"/>
      <c r="Q127" s="954"/>
      <c r="R127" s="857"/>
      <c r="S127" s="955"/>
      <c r="T127" s="636"/>
      <c r="U127" s="2146"/>
      <c r="V127" s="2146"/>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76"/>
      <c r="F131" s="2010" t="s">
        <v>91</v>
      </c>
      <c r="G131" s="2379" t="s">
        <v>18</v>
      </c>
      <c r="H131" s="206"/>
      <c r="I131" s="557" t="s">
        <v>91</v>
      </c>
      <c r="J131" s="1720" t="s">
        <v>1126</v>
      </c>
      <c r="K131" s="558" t="s">
        <v>508</v>
      </c>
      <c r="L131" s="2120" t="s">
        <v>508</v>
      </c>
      <c r="M131" s="2056"/>
      <c r="N131" s="558" t="s">
        <v>508</v>
      </c>
      <c r="O131" s="558" t="s">
        <v>508</v>
      </c>
      <c r="P131" s="558" t="s">
        <v>508</v>
      </c>
      <c r="Q131" s="559">
        <f>SUM(Q132:Q134)</f>
        <v>0</v>
      </c>
      <c r="R131" s="559">
        <f>IF(R128=0,0,(Q128/R128)*100)</f>
        <v>0</v>
      </c>
      <c r="S131" s="2078"/>
      <c r="T131" s="635" t="s">
        <v>574</v>
      </c>
      <c r="U131" s="23"/>
      <c r="V131" s="23"/>
      <c r="AC131" s="23"/>
    </row>
    <row r="132" spans="1:29" s="1822" customFormat="1" ht="11.25" customHeight="1">
      <c r="A132" s="1719"/>
      <c r="B132" s="1062"/>
      <c r="C132" s="345"/>
      <c r="D132" s="23"/>
      <c r="E132" s="2377"/>
      <c r="F132" s="2010"/>
      <c r="G132" s="2379"/>
      <c r="H132" s="2028"/>
      <c r="I132" s="2267" t="s">
        <v>898</v>
      </c>
      <c r="J132" s="2381"/>
      <c r="K132" s="2382"/>
      <c r="L132" s="560"/>
      <c r="M132" s="561" t="s">
        <v>91</v>
      </c>
      <c r="N132" s="1708"/>
      <c r="O132" s="562"/>
      <c r="P132" s="563"/>
      <c r="Q132" s="562"/>
      <c r="R132" s="564">
        <v>0</v>
      </c>
      <c r="S132" s="2078"/>
      <c r="T132" s="635"/>
      <c r="U132" s="23"/>
      <c r="V132" s="23"/>
      <c r="AC132" s="23"/>
    </row>
    <row r="133" spans="1:29" s="1822" customFormat="1" ht="11.25" customHeight="1">
      <c r="A133" s="1719"/>
      <c r="B133" s="1062"/>
      <c r="C133" s="345"/>
      <c r="D133" s="23"/>
      <c r="E133" s="2377"/>
      <c r="F133" s="2010"/>
      <c r="G133" s="2379"/>
      <c r="H133" s="2028"/>
      <c r="I133" s="2267"/>
      <c r="J133" s="2381"/>
      <c r="K133" s="2329"/>
      <c r="L133" s="565"/>
      <c r="M133" s="566"/>
      <c r="N133" s="567" t="s">
        <v>1127</v>
      </c>
      <c r="O133" s="567"/>
      <c r="P133" s="567"/>
      <c r="Q133" s="567"/>
      <c r="R133" s="568"/>
      <c r="S133" s="2078"/>
      <c r="T133" s="635"/>
      <c r="U133" s="23"/>
      <c r="V133" s="23"/>
      <c r="AC133" s="23"/>
    </row>
    <row r="134" spans="1:29" s="1822" customFormat="1" ht="11.25" customHeight="1">
      <c r="A134" s="1719"/>
      <c r="B134" s="1062"/>
      <c r="C134" s="345"/>
      <c r="D134" s="23"/>
      <c r="E134" s="2378"/>
      <c r="F134" s="2010"/>
      <c r="G134" s="2380"/>
      <c r="H134" s="565" t="s">
        <v>18</v>
      </c>
      <c r="I134" s="566"/>
      <c r="J134" s="567" t="s">
        <v>1128</v>
      </c>
      <c r="K134" s="567"/>
      <c r="L134" s="567"/>
      <c r="M134" s="567"/>
      <c r="N134" s="567"/>
      <c r="O134" s="567"/>
      <c r="P134" s="567"/>
      <c r="Q134" s="567"/>
      <c r="R134" s="568"/>
      <c r="S134" s="2078"/>
      <c r="T134" s="635"/>
      <c r="U134" s="23"/>
      <c r="V134" s="23"/>
      <c r="AC134" s="23"/>
    </row>
    <row r="139" spans="1:29" s="1822" customFormat="1" ht="11.25" customHeight="1">
      <c r="A139" s="1719"/>
      <c r="B139" s="1062"/>
      <c r="C139" s="345"/>
      <c r="D139" s="23"/>
      <c r="E139" s="1741"/>
      <c r="F139" s="1741"/>
      <c r="G139" s="1741"/>
      <c r="H139" s="2028"/>
      <c r="I139" s="2267" t="s">
        <v>898</v>
      </c>
      <c r="J139" s="2381"/>
      <c r="K139" s="2382"/>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28"/>
      <c r="I140" s="2267"/>
      <c r="J140" s="2381"/>
      <c r="K140" s="2329"/>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3"/>
      <c r="E146" s="2044"/>
      <c r="F146" s="2046"/>
      <c r="G146" s="2356"/>
      <c r="H146" s="2333"/>
      <c r="I146" s="2333">
        <v>1</v>
      </c>
      <c r="J146" s="2330"/>
      <c r="K146" s="2084" t="s">
        <v>50</v>
      </c>
      <c r="L146" s="2010"/>
      <c r="M146" s="2010" t="s">
        <v>91</v>
      </c>
      <c r="N146" s="2331" t="str">
        <f>IF(Z146="","",INDEX(TERRITORY_MR_LIST,MATCH(Z146,TERRITORY_LIST_ID,0)))</f>
        <v/>
      </c>
      <c r="O146" s="2084" t="s">
        <v>50</v>
      </c>
      <c r="P146" s="2010"/>
      <c r="Q146" s="2010" t="s">
        <v>91</v>
      </c>
      <c r="R146" s="2329" t="s">
        <v>18</v>
      </c>
      <c r="S146" s="2009"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3"/>
      <c r="E147" s="2044"/>
      <c r="F147" s="2047"/>
      <c r="G147" s="2356"/>
      <c r="H147" s="2333"/>
      <c r="I147" s="2333"/>
      <c r="J147" s="2330"/>
      <c r="K147" s="2085"/>
      <c r="L147" s="2010"/>
      <c r="M147" s="2010"/>
      <c r="N147" s="2331"/>
      <c r="O147" s="2085"/>
      <c r="P147" s="2010"/>
      <c r="Q147" s="2010"/>
      <c r="R147" s="2329"/>
      <c r="S147" s="200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43"/>
      <c r="E148" s="2045"/>
      <c r="F148" s="2047"/>
      <c r="G148" s="2357"/>
      <c r="H148" s="2043"/>
      <c r="I148" s="2043"/>
      <c r="J148" s="2334"/>
      <c r="K148" s="2085"/>
      <c r="L148" s="2043"/>
      <c r="M148" s="2043"/>
      <c r="N148" s="2332"/>
      <c r="O148" s="2014"/>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43"/>
      <c r="E149" s="2045"/>
      <c r="F149" s="2047"/>
      <c r="G149" s="2357"/>
      <c r="H149" s="2043"/>
      <c r="I149" s="2043"/>
      <c r="J149" s="2334"/>
      <c r="K149" s="2014"/>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43"/>
      <c r="E150" s="2045"/>
      <c r="F150" s="2048"/>
      <c r="G150" s="2357"/>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3"/>
      <c r="I152" s="2333">
        <v>1</v>
      </c>
      <c r="J152" s="2330"/>
      <c r="K152" s="2084" t="s">
        <v>50</v>
      </c>
      <c r="L152" s="2010"/>
      <c r="M152" s="2010" t="s">
        <v>91</v>
      </c>
      <c r="N152" s="2331" t="str">
        <f>IF(Z152="","",INDEX(TERRITORY_MR_LIST,MATCH(Z152,TERRITORY_LIST_ID,0)))</f>
        <v/>
      </c>
      <c r="O152" s="2084" t="s">
        <v>50</v>
      </c>
      <c r="P152" s="2010"/>
      <c r="Q152" s="2010" t="s">
        <v>91</v>
      </c>
      <c r="R152" s="2329" t="s">
        <v>18</v>
      </c>
      <c r="S152" s="2009"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3"/>
      <c r="I153" s="2333"/>
      <c r="J153" s="2330"/>
      <c r="K153" s="2085"/>
      <c r="L153" s="2010"/>
      <c r="M153" s="2010"/>
      <c r="N153" s="2331"/>
      <c r="O153" s="2085"/>
      <c r="P153" s="2010"/>
      <c r="Q153" s="2010"/>
      <c r="R153" s="2329"/>
      <c r="S153" s="200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43"/>
      <c r="I154" s="2043"/>
      <c r="J154" s="2334"/>
      <c r="K154" s="2085"/>
      <c r="L154" s="2043"/>
      <c r="M154" s="2043"/>
      <c r="N154" s="2332"/>
      <c r="O154" s="2014"/>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43"/>
      <c r="I155" s="2043"/>
      <c r="J155" s="2334"/>
      <c r="K155" s="2014"/>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10"/>
      <c r="M157" s="2010" t="s">
        <v>91</v>
      </c>
      <c r="N157" s="2331" t="str">
        <f>IF(Z157="","",INDEX(TERRITORY_MR_LIST,MATCH(Z157,TERRITORY_LIST_ID,0)))</f>
        <v/>
      </c>
      <c r="O157" s="2084" t="s">
        <v>50</v>
      </c>
      <c r="P157" s="2010"/>
      <c r="Q157" s="2010" t="s">
        <v>91</v>
      </c>
      <c r="R157" s="2329" t="s">
        <v>18</v>
      </c>
      <c r="S157" s="2009"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10"/>
      <c r="M158" s="2010"/>
      <c r="N158" s="2331"/>
      <c r="O158" s="2085"/>
      <c r="P158" s="2010"/>
      <c r="Q158" s="2010"/>
      <c r="R158" s="2329"/>
      <c r="S158" s="200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43"/>
      <c r="M159" s="2043"/>
      <c r="N159" s="2332"/>
      <c r="O159" s="2014"/>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10"/>
      <c r="Q161" s="2010" t="s">
        <v>91</v>
      </c>
      <c r="R161" s="2329" t="s">
        <v>18</v>
      </c>
      <c r="S161" s="2009"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10"/>
      <c r="Q162" s="2010"/>
      <c r="R162" s="2329"/>
      <c r="S162" s="200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3"/>
      <c r="E168" s="2044"/>
      <c r="F168" s="2046"/>
      <c r="G168" s="2356"/>
      <c r="H168" s="2333"/>
      <c r="I168" s="2333">
        <v>1</v>
      </c>
      <c r="J168" s="2330"/>
      <c r="K168" s="2084" t="s">
        <v>50</v>
      </c>
      <c r="L168" s="2010"/>
      <c r="M168" s="2010" t="s">
        <v>91</v>
      </c>
      <c r="N168" s="2331" t="str">
        <f>IF(Z168="","",INDEX(TERRITORY_MR_LIST,MATCH(Z168,TERRITORY_LIST_ID,0)))</f>
        <v/>
      </c>
      <c r="O168" s="2084" t="s">
        <v>50</v>
      </c>
      <c r="P168" s="2010"/>
      <c r="Q168" s="2010" t="s">
        <v>91</v>
      </c>
      <c r="R168" s="2329" t="s">
        <v>18</v>
      </c>
      <c r="S168" s="2250" t="s">
        <v>48</v>
      </c>
      <c r="T168" s="1715"/>
      <c r="U168" s="1715" t="s">
        <v>91</v>
      </c>
      <c r="V168" s="1351"/>
      <c r="W168" s="2330"/>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3"/>
      <c r="E169" s="2044"/>
      <c r="F169" s="2047"/>
      <c r="G169" s="2356"/>
      <c r="H169" s="2333"/>
      <c r="I169" s="2333"/>
      <c r="J169" s="2330"/>
      <c r="K169" s="2085"/>
      <c r="L169" s="2010"/>
      <c r="M169" s="2010"/>
      <c r="N169" s="2331"/>
      <c r="O169" s="2085"/>
      <c r="P169" s="2010"/>
      <c r="Q169" s="2010"/>
      <c r="R169" s="2329"/>
      <c r="S169" s="2250"/>
      <c r="T169" s="1352"/>
      <c r="U169" s="1353"/>
      <c r="V169" s="1353"/>
      <c r="W169" s="2330"/>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43"/>
      <c r="E170" s="2045"/>
      <c r="F170" s="2047"/>
      <c r="G170" s="2357"/>
      <c r="H170" s="2043"/>
      <c r="I170" s="2043"/>
      <c r="J170" s="2334"/>
      <c r="K170" s="2085"/>
      <c r="L170" s="2043"/>
      <c r="M170" s="2043"/>
      <c r="N170" s="2332"/>
      <c r="O170" s="2014"/>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43"/>
      <c r="E171" s="2045"/>
      <c r="F171" s="2047"/>
      <c r="G171" s="2357"/>
      <c r="H171" s="2043"/>
      <c r="I171" s="2043"/>
      <c r="J171" s="2334"/>
      <c r="K171" s="2014"/>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43"/>
      <c r="E172" s="2045"/>
      <c r="F172" s="2048"/>
      <c r="G172" s="2357"/>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3"/>
      <c r="I174" s="2333">
        <v>1</v>
      </c>
      <c r="J174" s="2330"/>
      <c r="K174" s="2084" t="s">
        <v>50</v>
      </c>
      <c r="L174" s="2010"/>
      <c r="M174" s="2010" t="s">
        <v>91</v>
      </c>
      <c r="N174" s="2331" t="str">
        <f>IF(Z174="","",INDEX(TERRITORY_MR_LIST,MATCH(Z174,TERRITORY_LIST_ID,0)))</f>
        <v/>
      </c>
      <c r="O174" s="2084" t="s">
        <v>50</v>
      </c>
      <c r="P174" s="2010"/>
      <c r="Q174" s="2010" t="s">
        <v>91</v>
      </c>
      <c r="R174" s="2329" t="s">
        <v>18</v>
      </c>
      <c r="S174" s="2250" t="s">
        <v>48</v>
      </c>
      <c r="T174" s="1715"/>
      <c r="U174" s="1715" t="s">
        <v>91</v>
      </c>
      <c r="V174" s="1351"/>
      <c r="W174" s="2330"/>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3"/>
      <c r="I175" s="2333"/>
      <c r="J175" s="2330"/>
      <c r="K175" s="2085"/>
      <c r="L175" s="2010"/>
      <c r="M175" s="2010"/>
      <c r="N175" s="2331"/>
      <c r="O175" s="2085"/>
      <c r="P175" s="2010"/>
      <c r="Q175" s="2010"/>
      <c r="R175" s="2329"/>
      <c r="S175" s="2250"/>
      <c r="T175" s="1352"/>
      <c r="U175" s="1353"/>
      <c r="V175" s="1353"/>
      <c r="W175" s="2330"/>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43"/>
      <c r="I176" s="2043"/>
      <c r="J176" s="2334"/>
      <c r="K176" s="2085"/>
      <c r="L176" s="2043"/>
      <c r="M176" s="2043"/>
      <c r="N176" s="2332"/>
      <c r="O176" s="2014"/>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43"/>
      <c r="I177" s="2043"/>
      <c r="J177" s="2334"/>
      <c r="K177" s="2014"/>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10"/>
      <c r="M179" s="2010" t="s">
        <v>91</v>
      </c>
      <c r="N179" s="2331" t="str">
        <f>IF(Z179="","",INDEX(TERRITORY_MR_LIST,MATCH(Z179,TERRITORY_LIST_ID,0)))</f>
        <v/>
      </c>
      <c r="O179" s="2084" t="s">
        <v>50</v>
      </c>
      <c r="P179" s="2010"/>
      <c r="Q179" s="2010" t="s">
        <v>91</v>
      </c>
      <c r="R179" s="2329" t="s">
        <v>18</v>
      </c>
      <c r="S179" s="2250" t="s">
        <v>48</v>
      </c>
      <c r="T179" s="1715"/>
      <c r="U179" s="1715" t="s">
        <v>91</v>
      </c>
      <c r="V179" s="1351"/>
      <c r="W179" s="2330"/>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10"/>
      <c r="M180" s="2010"/>
      <c r="N180" s="2331"/>
      <c r="O180" s="2085"/>
      <c r="P180" s="2010"/>
      <c r="Q180" s="2010"/>
      <c r="R180" s="2329"/>
      <c r="S180" s="2250"/>
      <c r="T180" s="1352"/>
      <c r="U180" s="1353"/>
      <c r="V180" s="1353"/>
      <c r="W180" s="2330"/>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43"/>
      <c r="M181" s="2043"/>
      <c r="N181" s="2332"/>
      <c r="O181" s="2014"/>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10"/>
      <c r="Q183" s="2010" t="s">
        <v>91</v>
      </c>
      <c r="R183" s="2329" t="s">
        <v>18</v>
      </c>
      <c r="S183" s="2250" t="s">
        <v>48</v>
      </c>
      <c r="T183" s="1715"/>
      <c r="U183" s="1715" t="s">
        <v>91</v>
      </c>
      <c r="V183" s="1351"/>
      <c r="W183" s="2330"/>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10"/>
      <c r="Q184" s="2010"/>
      <c r="R184" s="2329"/>
      <c r="S184" s="2250"/>
      <c r="T184" s="1352"/>
      <c r="U184" s="1353"/>
      <c r="V184" s="1353"/>
      <c r="W184" s="2330"/>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3"/>
      <c r="E186" s="2078"/>
      <c r="F186" s="2078"/>
      <c r="G186" s="2028"/>
      <c r="H186" s="2049"/>
      <c r="I186" s="2051"/>
      <c r="J186" s="2053"/>
      <c r="K186" s="2036"/>
      <c r="L186" s="2036"/>
      <c r="M186" s="2036"/>
      <c r="N186" s="2038"/>
      <c r="O186" s="2036"/>
      <c r="P186" s="2036"/>
      <c r="Q186" s="2036"/>
      <c r="R186" s="2041"/>
      <c r="S186" s="2036"/>
      <c r="T186" s="1696"/>
      <c r="U186" s="1696"/>
      <c r="V186" s="1764"/>
      <c r="W186" s="1217"/>
    </row>
    <row r="187" spans="1:43" ht="16.5" customHeight="1">
      <c r="A187" s="1751"/>
      <c r="B187" s="1752"/>
      <c r="C187" s="1756"/>
      <c r="D187" s="2333"/>
      <c r="E187" s="2078"/>
      <c r="F187" s="2078"/>
      <c r="G187" s="2028"/>
      <c r="H187" s="2050"/>
      <c r="I187" s="2052"/>
      <c r="J187" s="2054"/>
      <c r="K187" s="2037"/>
      <c r="L187" s="2037"/>
      <c r="M187" s="2037"/>
      <c r="N187" s="2039"/>
      <c r="O187" s="2037"/>
      <c r="P187" s="2037"/>
      <c r="Q187" s="2037"/>
      <c r="R187" s="2040"/>
      <c r="S187" s="2037"/>
      <c r="T187" s="1218"/>
      <c r="U187" s="1218"/>
      <c r="V187" s="1218"/>
      <c r="W187" s="1219"/>
    </row>
    <row r="188" spans="1:43" ht="17.25" customHeight="1">
      <c r="A188" s="1751"/>
      <c r="B188" s="1752"/>
      <c r="C188" s="1756"/>
      <c r="D188" s="2333"/>
      <c r="E188" s="2078"/>
      <c r="F188" s="2078"/>
      <c r="G188" s="2028"/>
      <c r="H188" s="2050"/>
      <c r="I188" s="2052"/>
      <c r="J188" s="2055"/>
      <c r="K188" s="2037"/>
      <c r="L188" s="2037"/>
      <c r="M188" s="2037"/>
      <c r="N188" s="2040"/>
      <c r="O188" s="2037"/>
      <c r="P188" s="1699"/>
      <c r="Q188" s="1218"/>
      <c r="R188" s="1218"/>
      <c r="S188" s="1765"/>
      <c r="T188" s="1765"/>
      <c r="U188" s="1765"/>
      <c r="V188" s="1765"/>
      <c r="W188" s="1219"/>
    </row>
    <row r="189" spans="1:43" ht="17.25" customHeight="1">
      <c r="A189" s="1751"/>
      <c r="B189" s="1752"/>
      <c r="C189" s="1756"/>
      <c r="D189" s="2333"/>
      <c r="E189" s="2078"/>
      <c r="F189" s="2078"/>
      <c r="G189" s="2028"/>
      <c r="H189" s="2050"/>
      <c r="I189" s="2052"/>
      <c r="J189" s="2055"/>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3"/>
      <c r="E190" s="2078"/>
      <c r="F190" s="2078"/>
      <c r="G190" s="202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50"/>
      <c r="E194" s="2095"/>
      <c r="F194" s="2095"/>
      <c r="G194" s="2084"/>
      <c r="H194" s="1483"/>
      <c r="I194" s="2354">
        <v>1</v>
      </c>
      <c r="J194" s="2330"/>
      <c r="K194" s="1498"/>
      <c r="L194" s="2084" t="s">
        <v>50</v>
      </c>
      <c r="M194" s="2084" t="s">
        <v>50</v>
      </c>
      <c r="N194" s="1483"/>
      <c r="O194" s="2010" t="s">
        <v>91</v>
      </c>
      <c r="P194" s="2344"/>
      <c r="Q194" s="1499"/>
      <c r="R194" s="2084" t="s">
        <v>50</v>
      </c>
      <c r="S194" s="2084" t="s">
        <v>50</v>
      </c>
      <c r="T194" s="1767"/>
      <c r="U194" s="2010" t="s">
        <v>91</v>
      </c>
      <c r="V194" s="2351" t="str">
        <f>IF(AK194="","",INDEX(TERRITORY_MR_LIST,MATCH(AK194,TERRITORY_LIST_ID,0)))</f>
        <v/>
      </c>
      <c r="W194" s="1500"/>
      <c r="X194" s="2084" t="s">
        <v>50</v>
      </c>
      <c r="Y194" s="2084" t="s">
        <v>48</v>
      </c>
      <c r="Z194" s="1483"/>
      <c r="AA194" s="2010" t="s">
        <v>91</v>
      </c>
      <c r="AB194" s="2353"/>
      <c r="AC194" s="1501"/>
      <c r="AD194" s="2084" t="s">
        <v>50</v>
      </c>
      <c r="AE194" s="2084" t="s">
        <v>48</v>
      </c>
      <c r="AF194" s="1481"/>
      <c r="AG194" s="1724" t="s">
        <v>91</v>
      </c>
      <c r="AH194" s="1491"/>
      <c r="AI194" s="1714"/>
    </row>
    <row r="195" spans="1:63" s="1822" customFormat="1" ht="15" customHeight="1">
      <c r="D195" s="2350"/>
      <c r="E195" s="2095"/>
      <c r="F195" s="2095"/>
      <c r="G195" s="2085"/>
      <c r="H195" s="1483"/>
      <c r="I195" s="2354"/>
      <c r="J195" s="2330"/>
      <c r="K195" s="1482"/>
      <c r="L195" s="2085"/>
      <c r="M195" s="2085"/>
      <c r="N195" s="1483"/>
      <c r="O195" s="2010"/>
      <c r="P195" s="2344"/>
      <c r="Q195" s="1479"/>
      <c r="R195" s="2085"/>
      <c r="S195" s="2085"/>
      <c r="T195" s="1767"/>
      <c r="U195" s="2010"/>
      <c r="V195" s="2352"/>
      <c r="W195" s="1480"/>
      <c r="X195" s="2085"/>
      <c r="Y195" s="2085"/>
      <c r="Z195" s="1483"/>
      <c r="AA195" s="2010"/>
      <c r="AB195" s="2323"/>
      <c r="AC195" s="1484"/>
      <c r="AD195" s="2014"/>
      <c r="AE195" s="2014"/>
      <c r="AF195" s="1485"/>
      <c r="AG195" s="1486"/>
      <c r="AH195" s="2345" t="s">
        <v>1132</v>
      </c>
      <c r="AI195" s="2346"/>
    </row>
    <row r="196" spans="1:63" s="1822" customFormat="1" ht="15" customHeight="1">
      <c r="D196" s="2350"/>
      <c r="E196" s="2095"/>
      <c r="F196" s="2095"/>
      <c r="G196" s="2085"/>
      <c r="H196" s="1483"/>
      <c r="I196" s="2354"/>
      <c r="J196" s="2330"/>
      <c r="K196" s="1482"/>
      <c r="L196" s="2085"/>
      <c r="M196" s="2085"/>
      <c r="N196" s="1483"/>
      <c r="O196" s="2010"/>
      <c r="P196" s="2344"/>
      <c r="Q196" s="1479"/>
      <c r="R196" s="2085"/>
      <c r="S196" s="2085"/>
      <c r="T196" s="1767"/>
      <c r="U196" s="2010"/>
      <c r="V196" s="2352"/>
      <c r="W196" s="1480"/>
      <c r="X196" s="2085"/>
      <c r="Y196" s="2085"/>
      <c r="Z196" s="1522"/>
      <c r="AA196" s="1488"/>
      <c r="AB196" s="2347" t="s">
        <v>1133</v>
      </c>
      <c r="AC196" s="2347"/>
      <c r="AD196" s="2347"/>
      <c r="AE196" s="2347"/>
      <c r="AF196" s="2347"/>
      <c r="AG196" s="2347"/>
      <c r="AH196" s="2347"/>
      <c r="AI196" s="2348"/>
    </row>
    <row r="197" spans="1:63" s="1822" customFormat="1" ht="15" customHeight="1">
      <c r="D197" s="2350"/>
      <c r="E197" s="2095"/>
      <c r="F197" s="2095"/>
      <c r="G197" s="2085"/>
      <c r="H197" s="1483"/>
      <c r="I197" s="2354"/>
      <c r="J197" s="2330"/>
      <c r="K197" s="1482"/>
      <c r="L197" s="2085"/>
      <c r="M197" s="2085"/>
      <c r="N197" s="1483"/>
      <c r="O197" s="2010"/>
      <c r="P197" s="2349"/>
      <c r="Q197" s="1479"/>
      <c r="R197" s="2085"/>
      <c r="S197" s="2085"/>
      <c r="T197" s="1768"/>
      <c r="U197" s="1523"/>
      <c r="V197" s="2345" t="s">
        <v>85</v>
      </c>
      <c r="W197" s="2345"/>
      <c r="X197" s="2345"/>
      <c r="Y197" s="2345"/>
      <c r="Z197" s="2345"/>
      <c r="AA197" s="2345"/>
      <c r="AB197" s="2345"/>
      <c r="AC197" s="2345"/>
      <c r="AD197" s="2345"/>
      <c r="AE197" s="2345"/>
      <c r="AF197" s="2345"/>
      <c r="AG197" s="2345"/>
      <c r="AH197" s="2345"/>
      <c r="AI197" s="2346"/>
    </row>
    <row r="198" spans="1:63" s="1822" customFormat="1" ht="11.25" customHeight="1">
      <c r="D198" s="2350"/>
      <c r="E198" s="2095"/>
      <c r="F198" s="2095"/>
      <c r="G198" s="2085"/>
      <c r="H198" s="1487"/>
      <c r="I198" s="2354"/>
      <c r="J198" s="2355"/>
      <c r="K198" s="1482"/>
      <c r="L198" s="2085"/>
      <c r="M198" s="2085"/>
      <c r="N198" s="1487"/>
      <c r="O198" s="1488"/>
      <c r="P198" s="2345" t="s">
        <v>1134</v>
      </c>
      <c r="Q198" s="2345"/>
      <c r="R198" s="2345"/>
      <c r="S198" s="2345"/>
      <c r="T198" s="2345"/>
      <c r="U198" s="2345"/>
      <c r="V198" s="2345"/>
      <c r="W198" s="2345"/>
      <c r="X198" s="2345"/>
      <c r="Y198" s="2345"/>
      <c r="Z198" s="2345"/>
      <c r="AA198" s="2345"/>
      <c r="AB198" s="2345"/>
      <c r="AC198" s="2345"/>
      <c r="AD198" s="2345"/>
      <c r="AE198" s="2345"/>
      <c r="AF198" s="2345"/>
      <c r="AG198" s="2345"/>
      <c r="AH198" s="2345"/>
      <c r="AI198" s="2346"/>
    </row>
    <row r="199" spans="1:63" s="1853" customFormat="1" ht="11.25" customHeight="1">
      <c r="D199" s="2350"/>
      <c r="E199" s="2095"/>
      <c r="F199" s="2095"/>
      <c r="G199" s="2014"/>
      <c r="H199" s="1489"/>
      <c r="I199" s="1490"/>
      <c r="J199" s="2345" t="s">
        <v>418</v>
      </c>
      <c r="K199" s="2345"/>
      <c r="L199" s="2345"/>
      <c r="M199" s="2345"/>
      <c r="N199" s="2345"/>
      <c r="O199" s="2345"/>
      <c r="P199" s="2345"/>
      <c r="Q199" s="2345"/>
      <c r="R199" s="2345"/>
      <c r="S199" s="2345"/>
      <c r="T199" s="2345"/>
      <c r="U199" s="2345"/>
      <c r="V199" s="2345"/>
      <c r="W199" s="2345"/>
      <c r="X199" s="2345"/>
      <c r="Y199" s="2345"/>
      <c r="Z199" s="2345"/>
      <c r="AA199" s="2345"/>
      <c r="AB199" s="2345"/>
      <c r="AC199" s="2345"/>
      <c r="AD199" s="2345"/>
      <c r="AE199" s="2345"/>
      <c r="AF199" s="2345"/>
      <c r="AG199" s="2345"/>
      <c r="AH199" s="2345"/>
      <c r="AI199" s="2346"/>
      <c r="BK199" s="1493"/>
    </row>
    <row r="200" spans="1:63" ht="17.25" customHeight="1">
      <c r="G200" s="1750"/>
      <c r="I200" s="1750"/>
      <c r="J200" s="1750"/>
      <c r="N200" s="1746"/>
    </row>
    <row r="201" spans="1:63" s="1822" customFormat="1" ht="15" customHeight="1">
      <c r="D201" s="2350"/>
      <c r="E201" s="2095"/>
      <c r="F201" s="2095"/>
      <c r="G201" s="2078"/>
      <c r="H201" s="1518"/>
      <c r="I201" s="2080"/>
      <c r="J201" s="2053"/>
      <c r="K201" s="1698"/>
      <c r="L201" s="2036"/>
      <c r="M201" s="2036"/>
      <c r="N201" s="1503"/>
      <c r="O201" s="2036"/>
      <c r="P201" s="2053"/>
      <c r="Q201" s="1702"/>
      <c r="R201" s="2036"/>
      <c r="S201" s="2036"/>
      <c r="T201" s="1769"/>
      <c r="U201" s="2036"/>
      <c r="V201" s="2053"/>
      <c r="W201" s="1506"/>
      <c r="X201" s="2036"/>
      <c r="Y201" s="2036"/>
      <c r="Z201" s="1503"/>
      <c r="AA201" s="2036"/>
      <c r="AB201" s="2053"/>
      <c r="AC201" s="1507"/>
      <c r="AD201" s="2036"/>
      <c r="AE201" s="2036"/>
      <c r="AF201" s="1696"/>
      <c r="AG201" s="1696"/>
      <c r="AH201" s="1508"/>
      <c r="AI201" s="1217"/>
    </row>
    <row r="202" spans="1:63" s="1822" customFormat="1" ht="15" customHeight="1">
      <c r="D202" s="2350"/>
      <c r="E202" s="2095"/>
      <c r="F202" s="2095"/>
      <c r="G202" s="2078"/>
      <c r="H202" s="1519"/>
      <c r="I202" s="2081"/>
      <c r="J202" s="2054"/>
      <c r="K202" s="1527"/>
      <c r="L202" s="2037"/>
      <c r="M202" s="2037"/>
      <c r="N202" s="1509"/>
      <c r="O202" s="2037"/>
      <c r="P202" s="2054"/>
      <c r="Q202" s="1703"/>
      <c r="R202" s="2037"/>
      <c r="S202" s="2037"/>
      <c r="T202" s="1770"/>
      <c r="U202" s="2037"/>
      <c r="V202" s="2054"/>
      <c r="W202" s="1512"/>
      <c r="X202" s="2037"/>
      <c r="Y202" s="2037"/>
      <c r="Z202" s="1509"/>
      <c r="AA202" s="2037"/>
      <c r="AB202" s="2054"/>
      <c r="AC202" s="1513"/>
      <c r="AD202" s="2037"/>
      <c r="AE202" s="2037"/>
      <c r="AF202" s="1701"/>
      <c r="AG202" s="1701"/>
      <c r="AH202" s="2076"/>
      <c r="AI202" s="2077"/>
    </row>
    <row r="203" spans="1:63" s="1822" customFormat="1" ht="15" customHeight="1">
      <c r="D203" s="2350"/>
      <c r="E203" s="2095"/>
      <c r="F203" s="2095"/>
      <c r="G203" s="2078"/>
      <c r="H203" s="1519"/>
      <c r="I203" s="2081"/>
      <c r="J203" s="2054"/>
      <c r="K203" s="1527"/>
      <c r="L203" s="2037"/>
      <c r="M203" s="2037"/>
      <c r="N203" s="1509"/>
      <c r="O203" s="2037"/>
      <c r="P203" s="2054"/>
      <c r="Q203" s="1703"/>
      <c r="R203" s="2037"/>
      <c r="S203" s="2037"/>
      <c r="T203" s="1770"/>
      <c r="U203" s="2037"/>
      <c r="V203" s="2054"/>
      <c r="W203" s="1512"/>
      <c r="X203" s="2037"/>
      <c r="Y203" s="2037"/>
      <c r="Z203" s="1699"/>
      <c r="AA203" s="1701"/>
      <c r="AB203" s="2076"/>
      <c r="AC203" s="2076"/>
      <c r="AD203" s="2076"/>
      <c r="AE203" s="2076"/>
      <c r="AF203" s="2076"/>
      <c r="AG203" s="2076"/>
      <c r="AH203" s="2076"/>
      <c r="AI203" s="2077"/>
    </row>
    <row r="204" spans="1:63" s="1822" customFormat="1" ht="15" customHeight="1">
      <c r="D204" s="2350"/>
      <c r="E204" s="2095"/>
      <c r="F204" s="2095"/>
      <c r="G204" s="2078"/>
      <c r="H204" s="1519"/>
      <c r="I204" s="2081"/>
      <c r="J204" s="2054"/>
      <c r="K204" s="1527"/>
      <c r="L204" s="2037"/>
      <c r="M204" s="2037"/>
      <c r="N204" s="1509"/>
      <c r="O204" s="2037"/>
      <c r="P204" s="2054"/>
      <c r="Q204" s="1703"/>
      <c r="R204" s="2037"/>
      <c r="S204" s="2037"/>
      <c r="T204" s="1771"/>
      <c r="U204" s="1516"/>
      <c r="V204" s="2076"/>
      <c r="W204" s="2076"/>
      <c r="X204" s="2076"/>
      <c r="Y204" s="2076"/>
      <c r="Z204" s="2076"/>
      <c r="AA204" s="2076"/>
      <c r="AB204" s="2076"/>
      <c r="AC204" s="2076"/>
      <c r="AD204" s="2076"/>
      <c r="AE204" s="2076"/>
      <c r="AF204" s="2076"/>
      <c r="AG204" s="2076"/>
      <c r="AH204" s="2076"/>
      <c r="AI204" s="2077"/>
    </row>
    <row r="205" spans="1:63" s="1822" customFormat="1" ht="11.25" customHeight="1">
      <c r="D205" s="2350"/>
      <c r="E205" s="2095"/>
      <c r="F205" s="2095"/>
      <c r="G205" s="2078"/>
      <c r="H205" s="1520"/>
      <c r="I205" s="2081"/>
      <c r="J205" s="2054"/>
      <c r="K205" s="1527"/>
      <c r="L205" s="2037"/>
      <c r="M205" s="2037"/>
      <c r="N205" s="1701"/>
      <c r="O205" s="1701"/>
      <c r="P205" s="2076"/>
      <c r="Q205" s="2076"/>
      <c r="R205" s="2076"/>
      <c r="S205" s="2076"/>
      <c r="T205" s="2076"/>
      <c r="U205" s="2076"/>
      <c r="V205" s="2076"/>
      <c r="W205" s="2076"/>
      <c r="X205" s="2076"/>
      <c r="Y205" s="2076"/>
      <c r="Z205" s="2076"/>
      <c r="AA205" s="2076"/>
      <c r="AB205" s="2076"/>
      <c r="AC205" s="2076"/>
      <c r="AD205" s="2076"/>
      <c r="AE205" s="2076"/>
      <c r="AF205" s="2076"/>
      <c r="AG205" s="2076"/>
      <c r="AH205" s="2076"/>
      <c r="AI205" s="2077"/>
    </row>
    <row r="206" spans="1:63" s="1853" customFormat="1" ht="11.25" customHeight="1">
      <c r="D206" s="2350"/>
      <c r="E206" s="2095"/>
      <c r="F206" s="2095"/>
      <c r="G206" s="2083"/>
      <c r="H206" s="1517"/>
      <c r="I206" s="1521"/>
      <c r="J206" s="2086"/>
      <c r="K206" s="2086"/>
      <c r="L206" s="2086"/>
      <c r="M206" s="2086"/>
      <c r="N206" s="2086"/>
      <c r="O206" s="2086"/>
      <c r="P206" s="2086"/>
      <c r="Q206" s="2086"/>
      <c r="R206" s="2086"/>
      <c r="S206" s="2086"/>
      <c r="T206" s="2086"/>
      <c r="U206" s="2086"/>
      <c r="V206" s="2086"/>
      <c r="W206" s="2086"/>
      <c r="X206" s="2086"/>
      <c r="Y206" s="2086"/>
      <c r="Z206" s="2086"/>
      <c r="AA206" s="2086"/>
      <c r="AB206" s="2086"/>
      <c r="AC206" s="2086"/>
      <c r="AD206" s="2086"/>
      <c r="AE206" s="2086"/>
      <c r="AF206" s="2086"/>
      <c r="AG206" s="2086"/>
      <c r="AH206" s="2086"/>
      <c r="AI206" s="2087"/>
      <c r="BK206" s="1493"/>
    </row>
    <row r="207" spans="1:63" ht="17.25" customHeight="1">
      <c r="A207" s="1762"/>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01.01.2024</v>
      </c>
      <c r="F29" s="1010" t="str">
        <f>IF(TEMPLATE_GROUP="","",INDEX(EndDateList,MATCH(TEMPLATE_GROUP,CodeTemplateList,0),1))</f>
        <v>31.03.2024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01.01.2024</v>
      </c>
      <c r="F32" s="1010" t="str">
        <f>IF(TEMPLATE_GROUP="","",INDEX(EndDateList,MATCH(TEMPLATE_GROUP,CodeTemplateList,0),1))</f>
        <v>31.03.2024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01.01.2024</v>
      </c>
      <c r="H47" s="1022" t="str">
        <f>IF(f_year="","",IF(LEN(f_quart)=0,"",IF(f_quart="I квартал","31.03."&amp;f_year,IF(f_quart="II квартал","30.06."&amp;f_year,(IF(f_quart="III квартал","30.09."&amp;f_year,"31.12."&amp;f_year))))))</f>
        <v>31.03.2024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4" t="s">
        <v>2109</v>
      </c>
      <c r="M5" s="2404"/>
      <c r="N5" s="2404"/>
      <c r="O5" s="2404"/>
      <c r="P5" s="2404"/>
      <c r="Q5" s="2404"/>
      <c r="R5" s="2404"/>
      <c r="S5" s="2404"/>
      <c r="T5" s="2404"/>
      <c r="U5" s="2404"/>
      <c r="V5" s="1154"/>
    </row>
    <row r="6" spans="1:29" ht="14.25" customHeight="1">
      <c r="J6" s="304"/>
      <c r="K6" s="304"/>
      <c r="L6" s="2405" t="str">
        <f>IF(org=0,"Не определено",org)</f>
        <v>ООО "Горводоканал"</v>
      </c>
      <c r="M6" s="2405"/>
      <c r="N6" s="2405"/>
      <c r="O6" s="2405"/>
      <c r="P6" s="2405"/>
      <c r="Q6" s="2405"/>
      <c r="R6" s="2405"/>
      <c r="S6" s="2405"/>
      <c r="T6" s="2405"/>
      <c r="U6" s="2405"/>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6"/>
      <c r="M12" s="2406"/>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1"/>
      <c r="P13" s="2141"/>
      <c r="Q13" s="2141"/>
      <c r="R13" s="2141"/>
      <c r="S13" s="2141"/>
      <c r="T13" s="2141"/>
      <c r="U13" s="2141"/>
      <c r="V13" s="2141"/>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1: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288" t="s">
        <v>116</v>
      </c>
      <c r="B17" s="1288" t="s">
        <v>117</v>
      </c>
      <c r="C17" s="1288" t="s">
        <v>118</v>
      </c>
      <c r="D17" s="1288" t="s">
        <v>119</v>
      </c>
      <c r="E17" s="1288"/>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7" t="str">
        <f>INDEX(PT_DIFFERENTIATION_NTAR,MATCH(A19,PT_DIFFERENTIATION_NTAR_ID,0))</f>
        <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7" t="str">
        <f>INDEX(PT_DIFFERENTIATION_TER,MATCH(B19,PT_DIFFERENTIATION_TER_ID,0))</f>
        <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7" t="str">
        <f>INDEX(PT_DIFFERENTIATION_CS,MATCH(C19,PT_DIFFERENTIATION_CS_ID,0))</f>
        <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7" t="str">
        <f>INDEX(PT_DIFFERENTIATION_IST_TE,MATCH(D19,PT_DIFFERENTIATION_IST_TE_ID,0))</f>
        <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4" t="str">
        <f>L22&amp;".1"</f>
        <v>....1</v>
      </c>
      <c r="I23" s="2146">
        <v>1</v>
      </c>
      <c r="J23" s="1212"/>
      <c r="K23" s="280"/>
      <c r="L23" s="1214" t="str">
        <f>$F$23</f>
        <v>....1</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4"/>
      <c r="G24" s="2114" t="str">
        <f>F23&amp;".1"</f>
        <v>....1.1</v>
      </c>
      <c r="I24" s="2146"/>
      <c r="J24" s="2146">
        <v>1</v>
      </c>
      <c r="K24" s="281"/>
      <c r="L24" s="1214" t="str">
        <f>$G$24</f>
        <v>....1.1</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4"/>
      <c r="G25" s="2114"/>
      <c r="H25" s="2114" t="str">
        <f>G24&amp;".1"</f>
        <v>....1.1.1</v>
      </c>
      <c r="I25" s="2146"/>
      <c r="J25" s="2146"/>
      <c r="K25" s="281">
        <v>1</v>
      </c>
      <c r="L25" s="1214" t="str">
        <f>$H$25</f>
        <v>....1.1.1</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4"/>
      <c r="G26" s="2114"/>
      <c r="H26" s="2114"/>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281" t="s">
        <v>150</v>
      </c>
      <c r="B27" s="1281" t="s">
        <v>151</v>
      </c>
      <c r="C27" s="1281" t="s">
        <v>152</v>
      </c>
      <c r="D27" s="1281" t="s">
        <v>153</v>
      </c>
      <c r="E27" s="1281"/>
      <c r="F27" s="2114"/>
      <c r="G27" s="2114"/>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4"/>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7" t="s">
        <v>2113</v>
      </c>
      <c r="N35" s="2167"/>
      <c r="O35" s="2167"/>
      <c r="P35" s="2167"/>
      <c r="Q35" s="2167"/>
      <c r="R35" s="2167"/>
      <c r="S35" s="2167"/>
      <c r="T35" s="2167"/>
      <c r="U35" s="2167"/>
      <c r="V35" s="2167"/>
      <c r="W35" s="2167"/>
      <c r="X35" s="2167"/>
    </row>
    <row r="36" spans="1:29" ht="104.25" customHeight="1">
      <c r="H36" s="461"/>
      <c r="I36" s="1224"/>
      <c r="M36" s="2167" t="s">
        <v>2114</v>
      </c>
      <c r="N36" s="2167"/>
      <c r="O36" s="2167"/>
      <c r="P36" s="2167"/>
      <c r="Q36" s="2167"/>
      <c r="R36" s="2167"/>
      <c r="S36" s="2167"/>
      <c r="T36" s="2167"/>
      <c r="U36" s="2167"/>
      <c r="V36" s="2167"/>
      <c r="W36" s="2167"/>
      <c r="X36" s="2167"/>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2115</v>
      </c>
      <c r="B27" s="1188" t="s">
        <v>2116</v>
      </c>
      <c r="C27" s="1188" t="s">
        <v>2117</v>
      </c>
      <c r="D27" s="1188" t="s">
        <v>2118</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2120</v>
      </c>
      <c r="B27" s="1188" t="s">
        <v>2121</v>
      </c>
      <c r="C27" s="1188" t="s">
        <v>2122</v>
      </c>
      <c r="D27" s="1188" t="s">
        <v>2123</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2" t="s">
        <v>2125</v>
      </c>
      <c r="M5" s="2412"/>
      <c r="N5" s="2412"/>
      <c r="O5" s="2412"/>
      <c r="P5" s="2412"/>
      <c r="Q5" s="2412"/>
      <c r="R5" s="2412"/>
      <c r="S5" s="2412"/>
      <c r="T5" s="2412"/>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3" t="e">
        <f>IF(NameOrPr_ch="",IF(NameOrPr="","",NameOrPr),NameOrPr_ch)</f>
        <v>#NAME?</v>
      </c>
      <c r="P7" s="2414"/>
      <c r="Q7" s="2414"/>
      <c r="R7" s="2414"/>
      <c r="S7" s="2414"/>
      <c r="T7" s="2415"/>
      <c r="U7" s="1159"/>
      <c r="Y7" s="295"/>
      <c r="Z7" s="295"/>
      <c r="AA7" s="295"/>
      <c r="AB7" s="295"/>
      <c r="AC7" s="295"/>
    </row>
    <row r="8" spans="1:29" s="1887" customFormat="1" ht="18.75" customHeight="1">
      <c r="A8" s="295"/>
      <c r="B8" s="295"/>
      <c r="C8" s="295"/>
      <c r="D8" s="295"/>
      <c r="E8" s="295"/>
      <c r="F8" s="295"/>
      <c r="G8" s="295"/>
      <c r="H8" s="295"/>
      <c r="L8" s="195"/>
      <c r="M8" s="212" t="s">
        <v>393</v>
      </c>
      <c r="N8" s="221"/>
      <c r="O8" s="2413" t="e">
        <f>IF(datePr_ch="",IF(datePr="","",datePr),datePr_ch)</f>
        <v>#NAME?</v>
      </c>
      <c r="P8" s="2414"/>
      <c r="Q8" s="2414"/>
      <c r="R8" s="2414"/>
      <c r="S8" s="2414"/>
      <c r="T8" s="2415"/>
      <c r="U8" s="1159"/>
      <c r="Y8" s="295"/>
      <c r="Z8" s="295"/>
      <c r="AA8" s="295"/>
      <c r="AB8" s="295"/>
      <c r="AC8" s="295"/>
    </row>
    <row r="9" spans="1:29" s="1887" customFormat="1" ht="18.75" customHeight="1">
      <c r="A9" s="295"/>
      <c r="B9" s="295"/>
      <c r="C9" s="295"/>
      <c r="D9" s="295"/>
      <c r="E9" s="295"/>
      <c r="F9" s="295"/>
      <c r="G9" s="295"/>
      <c r="H9" s="295"/>
      <c r="L9" s="247"/>
      <c r="M9" s="212" t="s">
        <v>394</v>
      </c>
      <c r="N9" s="221"/>
      <c r="O9" s="2413" t="e">
        <f>IF(numberPr_ch="",IF(numberPr="","",numberPr),numberPr_ch)</f>
        <v>#NAME?</v>
      </c>
      <c r="P9" s="2414"/>
      <c r="Q9" s="2414"/>
      <c r="R9" s="2414"/>
      <c r="S9" s="2414"/>
      <c r="T9" s="2415"/>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3" t="e">
        <f>IF(IstPub_ch="",IF(IstPub="","",IstPub),IstPub_ch)</f>
        <v>#NAME?</v>
      </c>
      <c r="P10" s="2414"/>
      <c r="Q10" s="2414"/>
      <c r="R10" s="2414"/>
      <c r="S10" s="2414"/>
      <c r="T10" s="2415"/>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6"/>
      <c r="M12" s="2406"/>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6"/>
      <c r="R13" s="2416"/>
      <c r="S13" s="2416"/>
      <c r="T13" s="2416"/>
      <c r="U13" s="2416"/>
      <c r="V13" s="2416"/>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7" t="s">
        <v>1023</v>
      </c>
      <c r="X15" s="2028"/>
    </row>
    <row r="16" spans="1:29" ht="25.5" customHeight="1">
      <c r="J16" s="304"/>
      <c r="K16" s="304"/>
      <c r="L16" s="2106"/>
      <c r="M16" s="2106"/>
      <c r="N16" s="1125"/>
      <c r="O16" s="2106"/>
      <c r="P16" s="2105"/>
      <c r="Q16" s="2105" t="s">
        <v>2131</v>
      </c>
      <c r="R16" s="2105"/>
      <c r="S16" s="2028" t="s">
        <v>419</v>
      </c>
      <c r="T16" s="2028"/>
      <c r="U16" s="2028"/>
      <c r="V16" s="2106"/>
      <c r="W16" s="2417"/>
      <c r="X16" s="2028"/>
    </row>
    <row r="17" spans="1:29" ht="14.25" customHeight="1">
      <c r="J17" s="304"/>
      <c r="K17" s="304"/>
      <c r="L17" s="2106"/>
      <c r="M17" s="2106"/>
      <c r="N17" s="1125"/>
      <c r="O17" s="2106"/>
      <c r="P17" s="2105"/>
      <c r="Q17" s="1125" t="s">
        <v>448</v>
      </c>
      <c r="R17" s="1125" t="s">
        <v>449</v>
      </c>
      <c r="S17" s="1129" t="s">
        <v>416</v>
      </c>
      <c r="T17" s="2056" t="s">
        <v>417</v>
      </c>
      <c r="U17" s="2056"/>
      <c r="V17" s="2106"/>
      <c r="W17" s="2417"/>
      <c r="X17" s="202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8">
        <f t="shared" ca="1" si="0"/>
        <v>8</v>
      </c>
      <c r="U18" s="2418"/>
      <c r="V18" s="1127">
        <f ca="1">OFFSET(V18,0,-2)+1</f>
        <v>9</v>
      </c>
      <c r="X18" s="1127">
        <f ca="1">OFFSET(X18,0,-2)+1</f>
        <v>10</v>
      </c>
    </row>
    <row r="19" spans="1:29" ht="22.5" customHeight="1">
      <c r="A19" s="2146">
        <v>1</v>
      </c>
      <c r="B19" s="443"/>
      <c r="C19" s="443"/>
      <c r="D19" s="443"/>
      <c r="E19" s="443"/>
      <c r="F19" s="443"/>
      <c r="G19" s="311"/>
      <c r="H19" s="311"/>
      <c r="I19" s="285"/>
      <c r="J19" s="304"/>
      <c r="K19" s="304"/>
      <c r="L19" s="1134" t="e">
        <f ca="1">MERGEVALUE(A19)</f>
        <v>#NAME?</v>
      </c>
      <c r="M19" s="215" t="s">
        <v>105</v>
      </c>
      <c r="N19" s="234"/>
      <c r="O19" s="2324"/>
      <c r="P19" s="2324"/>
      <c r="Q19" s="2324"/>
      <c r="R19" s="2324"/>
      <c r="S19" s="2324"/>
      <c r="T19" s="2324"/>
      <c r="U19" s="2324"/>
      <c r="V19" s="2324"/>
      <c r="W19" s="2324"/>
      <c r="X19" s="269" t="s">
        <v>366</v>
      </c>
    </row>
    <row r="20" spans="1:29" ht="22.5" customHeight="1">
      <c r="A20" s="2146"/>
      <c r="B20" s="2146">
        <v>1</v>
      </c>
      <c r="C20" s="443"/>
      <c r="D20" s="443"/>
      <c r="E20" s="443"/>
      <c r="F20" s="443"/>
      <c r="G20" s="313"/>
      <c r="H20" s="1128"/>
      <c r="I20" s="287"/>
      <c r="J20" s="1135"/>
      <c r="K20" s="1057"/>
      <c r="L20" s="1134" t="e">
        <f ca="1">MERGEVALUE(A20)&amp;"."&amp;MERGEVALUE(B20)</f>
        <v>#NAME?</v>
      </c>
      <c r="M20" s="227" t="s">
        <v>367</v>
      </c>
      <c r="N20" s="234"/>
      <c r="O20" s="2324"/>
      <c r="P20" s="2324"/>
      <c r="Q20" s="2324"/>
      <c r="R20" s="2324"/>
      <c r="S20" s="2324"/>
      <c r="T20" s="2324"/>
      <c r="U20" s="2324"/>
      <c r="V20" s="2324"/>
      <c r="W20" s="2324"/>
      <c r="X20" s="269" t="s">
        <v>368</v>
      </c>
    </row>
    <row r="21" spans="1:29" ht="22.5" customHeight="1">
      <c r="A21" s="2146"/>
      <c r="B21" s="2146"/>
      <c r="C21" s="2146">
        <v>1</v>
      </c>
      <c r="D21" s="443"/>
      <c r="E21" s="443"/>
      <c r="F21" s="443"/>
      <c r="G21" s="313"/>
      <c r="H21" s="1128"/>
      <c r="I21" s="288"/>
      <c r="J21" s="1135"/>
      <c r="K21" s="1057"/>
      <c r="L21" s="1134" t="e">
        <f ca="1">MERGEVALUE(A21)&amp;"."&amp;MERGEVALUE(B21)&amp;"."&amp;MERGEVALUE(C21)</f>
        <v>#NAME?</v>
      </c>
      <c r="M21" s="228" t="s">
        <v>369</v>
      </c>
      <c r="N21" s="234"/>
      <c r="O21" s="2324"/>
      <c r="P21" s="2324"/>
      <c r="Q21" s="2324"/>
      <c r="R21" s="2324"/>
      <c r="S21" s="2324"/>
      <c r="T21" s="2324"/>
      <c r="U21" s="2324"/>
      <c r="V21" s="2324"/>
      <c r="W21" s="2324"/>
      <c r="X21" s="269" t="s">
        <v>370</v>
      </c>
    </row>
    <row r="22" spans="1:29" ht="14.25" customHeight="1">
      <c r="A22" s="2146"/>
      <c r="B22" s="2146"/>
      <c r="C22" s="2146"/>
      <c r="D22" s="2146">
        <v>1</v>
      </c>
      <c r="E22" s="443"/>
      <c r="F22" s="443"/>
      <c r="G22" s="313"/>
      <c r="H22" s="1128"/>
      <c r="I22" s="288"/>
      <c r="J22" s="286"/>
      <c r="K22" s="1057"/>
      <c r="L22" s="1134" t="e">
        <f ca="1">MERGEVALUE(A22)&amp;"."&amp;MERGEVALUE(B22)&amp;"."&amp;MERGEVALUE(C22)&amp;"."&amp;MERGEVALUE(D22)</f>
        <v>#NAME?</v>
      </c>
      <c r="M22" s="229" t="s">
        <v>371</v>
      </c>
      <c r="N22" s="234"/>
      <c r="O22" s="2324"/>
      <c r="P22" s="2324"/>
      <c r="Q22" s="2324"/>
      <c r="R22" s="2324"/>
      <c r="S22" s="2324"/>
      <c r="T22" s="2324"/>
      <c r="U22" s="2324"/>
      <c r="V22" s="2324"/>
      <c r="W22" s="2324"/>
      <c r="X22" s="262" t="s">
        <v>2132</v>
      </c>
    </row>
    <row r="23" spans="1:29" ht="22.5" customHeight="1">
      <c r="A23" s="2146"/>
      <c r="B23" s="2146"/>
      <c r="C23" s="2146"/>
      <c r="D23" s="2146"/>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8" t="s">
        <v>2133</v>
      </c>
      <c r="Y23" s="436" t="e">
        <f ca="1">STRCHECKDATETWO(N23:W23)</f>
        <v>#NAME?</v>
      </c>
    </row>
    <row r="24" spans="1:29" ht="14.25" hidden="1" customHeight="1">
      <c r="A24" s="2146"/>
      <c r="B24" s="2146"/>
      <c r="C24" s="2146"/>
      <c r="D24" s="2146"/>
      <c r="E24" s="443"/>
      <c r="F24" s="443"/>
      <c r="G24" s="313"/>
      <c r="H24" s="1128"/>
      <c r="I24" s="288"/>
      <c r="J24" s="286"/>
      <c r="K24" s="381"/>
      <c r="L24" s="1133"/>
      <c r="M24" s="230"/>
      <c r="N24" s="217"/>
      <c r="O24" s="217"/>
      <c r="P24" s="217"/>
      <c r="Q24" s="217"/>
      <c r="R24" s="253" t="str">
        <f>S23&amp;"-"&amp;U23</f>
        <v>-</v>
      </c>
      <c r="S24" s="238"/>
      <c r="T24" s="235"/>
      <c r="U24" s="238"/>
      <c r="V24" s="217"/>
      <c r="W24" s="1169"/>
      <c r="X24" s="2069"/>
    </row>
    <row r="25" spans="1:29" ht="14.25" customHeight="1">
      <c r="A25" s="2146"/>
      <c r="B25" s="2146"/>
      <c r="C25" s="2146"/>
      <c r="D25" s="2146"/>
      <c r="E25" s="443"/>
      <c r="F25" s="443"/>
      <c r="G25" s="313"/>
      <c r="H25" s="1128"/>
      <c r="I25" s="288"/>
      <c r="J25" s="286"/>
      <c r="K25" s="381"/>
      <c r="L25" s="226"/>
      <c r="M25" s="291" t="s">
        <v>437</v>
      </c>
      <c r="N25" s="290"/>
      <c r="O25" s="246"/>
      <c r="P25" s="246"/>
      <c r="Q25" s="246"/>
      <c r="R25" s="246"/>
      <c r="S25" s="250"/>
      <c r="T25" s="294"/>
      <c r="U25" s="293"/>
      <c r="V25" s="290"/>
      <c r="W25" s="290"/>
      <c r="X25" s="2070"/>
    </row>
    <row r="26" spans="1:29" s="1950" customFormat="1" ht="14.25" customHeight="1">
      <c r="A26" s="2146"/>
      <c r="B26" s="2146"/>
      <c r="C26" s="2146"/>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6"/>
      <c r="B27" s="2146"/>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6"/>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7" t="s">
        <v>2134</v>
      </c>
      <c r="N31" s="2167"/>
      <c r="O31" s="2167"/>
      <c r="P31" s="2167"/>
      <c r="Q31" s="2167"/>
      <c r="R31" s="2167"/>
      <c r="S31" s="2167"/>
      <c r="T31" s="2167"/>
      <c r="U31" s="2167"/>
      <c r="V31" s="2167"/>
      <c r="W31" s="2167"/>
      <c r="X31" s="2167"/>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2024-04-12T07:18:44Z</dcterms:modified>
</cp:coreProperties>
</file>